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mcc\Desktop\EDT_Grelhas_CR-SMH\"/>
    </mc:Choice>
  </mc:AlternateContent>
  <xr:revisionPtr revIDLastSave="0" documentId="13_ncr:1_{293807BE-31BC-4FA9-8D64-2873B88CB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1" l="1"/>
  <c r="F45" i="1"/>
  <c r="F52" i="1"/>
  <c r="F59" i="1"/>
  <c r="F57" i="1"/>
  <c r="F55" i="1"/>
  <c r="F68" i="1" l="1"/>
  <c r="F66" i="1"/>
  <c r="F64" i="1"/>
  <c r="F62" i="1"/>
  <c r="F71" i="1"/>
  <c r="K42" i="1" l="1"/>
  <c r="K23" i="1"/>
  <c r="K16" i="1"/>
  <c r="K13" i="1"/>
  <c r="K8" i="1"/>
  <c r="K49" i="1" l="1"/>
  <c r="K81" i="1" l="1"/>
  <c r="K86" i="1" s="1"/>
  <c r="K75" i="1"/>
  <c r="K73" i="1"/>
  <c r="K54" i="1" l="1"/>
  <c r="K50" i="1"/>
  <c r="K61" i="1"/>
  <c r="K70" i="1"/>
  <c r="F36" i="1"/>
  <c r="F40" i="1"/>
  <c r="F38" i="1"/>
  <c r="F32" i="1"/>
  <c r="F30" i="1"/>
  <c r="F34" i="1" s="1"/>
  <c r="F28" i="1"/>
  <c r="F26" i="1"/>
  <c r="F24" i="1"/>
  <c r="F21" i="1"/>
  <c r="F19" i="1"/>
  <c r="F17" i="1"/>
  <c r="F14" i="1"/>
  <c r="F12" i="1"/>
  <c r="F10" i="1"/>
  <c r="K80" i="1" l="1"/>
  <c r="K88" i="1" s="1"/>
</calcChain>
</file>

<file path=xl/sharedStrings.xml><?xml version="1.0" encoding="utf-8"?>
<sst xmlns="http://schemas.openxmlformats.org/spreadsheetml/2006/main" count="171" uniqueCount="127">
  <si>
    <t>Nº de atividades</t>
  </si>
  <si>
    <t xml:space="preserve">Fundamentação: </t>
  </si>
  <si>
    <t>Sub-Total 2</t>
  </si>
  <si>
    <t>Sub-Total 1</t>
  </si>
  <si>
    <t>Sub-Total 3</t>
  </si>
  <si>
    <t>Item</t>
  </si>
  <si>
    <t>Participação em projetos científicos</t>
  </si>
  <si>
    <t>Projeto</t>
  </si>
  <si>
    <t>Ligação com a indústria e com a comunidade</t>
  </si>
  <si>
    <t>TOTAL</t>
  </si>
  <si>
    <t>Experiência Profissional</t>
  </si>
  <si>
    <t>Criteria</t>
  </si>
  <si>
    <t>Weight</t>
  </si>
  <si>
    <t>Subcriteria</t>
  </si>
  <si>
    <t>Max %</t>
  </si>
  <si>
    <t>Parameters</t>
  </si>
  <si>
    <t>Scoring</t>
  </si>
  <si>
    <t>Score Awarded</t>
  </si>
  <si>
    <t>Count</t>
  </si>
  <si>
    <t>Max Scoring in the Item</t>
  </si>
  <si>
    <t>Quantification in terms of number of years or activities, to be determined by the jury member</t>
  </si>
  <si>
    <t>Scoring of the candidate</t>
  </si>
  <si>
    <t>Candidate:</t>
  </si>
  <si>
    <t>International documented call for recruitment of an Assistant Researcher in the Area of Rehabilitation Sciences - Specialization in Human Movement System, at the School of Health of the Polytechnic Institute of Porto</t>
  </si>
  <si>
    <t>Details of the selection and ranking criteria set out in the public notice</t>
  </si>
  <si>
    <t>Scientific and Technical Performance and Scientific Supervision</t>
  </si>
  <si>
    <t>Domain: Professional Experience, Professional Training, Participation in Management Bodies, and Community Service</t>
  </si>
  <si>
    <t>Domain: Scientific Project (max. 5000 words)</t>
  </si>
  <si>
    <t>Scientific Project</t>
  </si>
  <si>
    <t>Structure, clarity, and quality of writing</t>
  </si>
  <si>
    <t>Report of Scientific Project</t>
  </si>
  <si>
    <t>Scientific relevance</t>
  </si>
  <si>
    <t>Suitability of the proposed program for the institution</t>
  </si>
  <si>
    <t>Innovation</t>
  </si>
  <si>
    <t xml:space="preserve">Justification: </t>
  </si>
  <si>
    <t>Academic and Professional Training</t>
  </si>
  <si>
    <t>PhD degree with dissertation topic relevant to the area for which the competition is open. (Count only once)</t>
  </si>
  <si>
    <t>Academic degree</t>
  </si>
  <si>
    <t>Master’s degree with dissertation topic relevant to the area and/or disciplinary group for which the competition is open. (Count only once)</t>
  </si>
  <si>
    <t>Habilitation with lecture topic relevant to the area for which the competition is open. (Count only once)</t>
  </si>
  <si>
    <t>30 hours or more of training in fields relevant to the area for which the competition is open (can only be counted once, even if multiple 30h training hours are presented)</t>
  </si>
  <si>
    <t>Equal or greater than 30h Training</t>
  </si>
  <si>
    <t>Months of paid scientific and professional activity, including time with a research grant</t>
  </si>
  <si>
    <t>Relevant Professional Experience in Rehabilitation Sciences: specialization in Human Movement System</t>
  </si>
  <si>
    <t>Candidate’s participation in scientific, pedagogical, or institutional management activities</t>
  </si>
  <si>
    <t>Scientific, pedagogical, or institutional management activities in the last 5 years, not mentioned in previous items</t>
  </si>
  <si>
    <t>Activities/year</t>
  </si>
  <si>
    <t>Scientific, pedagogical, or institutional management activities more than 5 years ago, not mentioned in previous items</t>
  </si>
  <si>
    <t>Science and technology outreach</t>
  </si>
  <si>
    <t>Author or co-author of oral or poster presentations at national or international scientific conferences in the last 5 years. Double points apply if by invitation or as keynote speaker.</t>
  </si>
  <si>
    <t>Communication</t>
  </si>
  <si>
    <t>Author or co-author of oral or poster presentations at national or international scientific conferences more than 5 years ago. Double points apply if by invitation or as keynote speaker.</t>
  </si>
  <si>
    <t>Moderation of sessions at national or international technical-scientific events in the last 5 years</t>
  </si>
  <si>
    <t>Moderation</t>
  </si>
  <si>
    <t>Moderation of sessions at national or international technical-scientific events more than 5 years ago</t>
  </si>
  <si>
    <t>Lectures and seminars addressed to the general public in the last 5 years</t>
  </si>
  <si>
    <t>Lectures and Seminars</t>
  </si>
  <si>
    <t>Lectures and seminars addressed to the general public more than 5 years ago</t>
  </si>
  <si>
    <t>Citations and references in scientific dissemination forums in the last 5 years</t>
  </si>
  <si>
    <t>Citations and References (quantification should correspond to thousands: e.g., 1 corresponds to 1000)</t>
  </si>
  <si>
    <t>Citations and references in scientific dissemination forums more than 5 years ago</t>
  </si>
  <si>
    <t>Participation in consultancy, testing, and measurements involving the business environment and/or the public sector in the last 5 years</t>
  </si>
  <si>
    <t>Participation</t>
  </si>
  <si>
    <t>Participation in consultancy, testing, and measurements involving the business environment and/or the public sector more than 5 years ago</t>
  </si>
  <si>
    <t>Participation as a trainer in professional training or technological specialization courses aimed at companies or the public sector in the last 5 years</t>
  </si>
  <si>
    <t>For each course with a minimum of 5 hours of training delivered by the candidate</t>
  </si>
  <si>
    <t>Participation as a trainer in professional training or technological specialization courses aimed at companies or the public sector more than 5 years ago</t>
  </si>
  <si>
    <t>Contribution to technology transfer, namely to the creation of spin-off companies in the last 5 years</t>
  </si>
  <si>
    <t>Company</t>
  </si>
  <si>
    <t>Contribution to technology transfer, namely to the creation of spin-off companies more than 5 years ago</t>
  </si>
  <si>
    <t>Patents, registration and ownership of rights, preparation of technical standards and legislation</t>
  </si>
  <si>
    <t>Authorship and co-authorship of patents, or registrations of intellectual property rights, with the process completed</t>
  </si>
  <si>
    <t>Patent</t>
  </si>
  <si>
    <t>Participation in standardization committees and in the preparation of legislative projects and technical standards in the last 5 years</t>
  </si>
  <si>
    <t>Committee, legislative project, and technical standard</t>
  </si>
  <si>
    <t>Participation in standardization committees and in the preparation of legislative projects and technical standards more than 5 years ago</t>
  </si>
  <si>
    <t>Scientific Supervision</t>
  </si>
  <si>
    <t>Supervision or co-supervision of completed doctoral theses in the last 5 years. Not cumulative with "jury member."</t>
  </si>
  <si>
    <t>Supervision</t>
  </si>
  <si>
    <t>Supervision or co-supervision of completed doctoral theses more than 5 years ago. Not cumulative with "jury member."</t>
  </si>
  <si>
    <t>Supervision or co-supervision of completed master’s dissertations/projects/final internship reports in the last 5 years. Not cumulative with "jury member."</t>
  </si>
  <si>
    <t>Supervision or co-supervision of completed master’s dissertations/projects/final internship reports more than 5 years ago. Not cumulative with "jury member."</t>
  </si>
  <si>
    <t>Supervision or co-supervision of completed bachelor’s projects in the last 5 years. Not cumulative with "jury member."</t>
  </si>
  <si>
    <t>Supervision or co-supervision of completed bachelor’s projects more than 5 years ago. Not cumulative with "jury member."</t>
  </si>
  <si>
    <t>Contribution to the Scientific Community</t>
  </si>
  <si>
    <t>Member of the editorial/scientific board of a journal indexed in the Web of Science Core Collection — Clarivate Analytics and with an Impact Factor, in the last 5 years</t>
  </si>
  <si>
    <t>Member of the editorial/scientific board of a journal indexed in the Web of Science Core Collection — Clarivate Analytics and with an Impact Factor, more than 5 years ago</t>
  </si>
  <si>
    <t>Reviewer/editor of scientific articles in journals indexed in the Web of Science Core Collection — Clarivate Analytics and with an Impact Factor, in the last 5 years</t>
  </si>
  <si>
    <t>Reviewer/editor of scientific articles in journals indexed in the Web of Science Core Collection — Clarivate Analytics and with an Impact Factor, more than 5 years ago</t>
  </si>
  <si>
    <t>Member of funded project evaluation panels as an expert in the last 5 years</t>
  </si>
  <si>
    <t>Member of funded project evaluation panels as an expert more than 5 years ago</t>
  </si>
  <si>
    <t>Participation in scientific events (organizing committees, scientific committees, etc.) in the last 5 years</t>
  </si>
  <si>
    <t>Participation in scientific events (organizing committees, scientific committees, etc.) more than 5 years ago</t>
  </si>
  <si>
    <t>Member of the leadership or coordination of groups in national and international scientific societies in the last 5 years</t>
  </si>
  <si>
    <t>Member of the leadership or coordination of groups in national and international scientific societies more than 5 years ago</t>
  </si>
  <si>
    <t>Author or co-author of works that received a scientific award in the last 5 years</t>
  </si>
  <si>
    <t>Author or co-author of works that received a scientific award more than 5 years ago</t>
  </si>
  <si>
    <t>Being a member of formal International scientific Networks in the last 5 years</t>
  </si>
  <si>
    <t>Being a member of formal International scientific Networks more than 5 years ago</t>
  </si>
  <si>
    <t>Member of doctoral examination committees in the last 5 years (excluding being a jury member as supervisor)</t>
  </si>
  <si>
    <t>Member of doctoral examination committees more than 5 years ago (excluding being a jury member as supervisor)</t>
  </si>
  <si>
    <t>Member of master's examination committees (as examiner) in the last 5 years</t>
  </si>
  <si>
    <t>Member of master's examination committees (as examiner) more than 5 years ago</t>
  </si>
  <si>
    <t>Journal</t>
  </si>
  <si>
    <t>Paper</t>
  </si>
  <si>
    <t>Panel</t>
  </si>
  <si>
    <t>Event</t>
  </si>
  <si>
    <t>Organization</t>
  </si>
  <si>
    <t>Prize</t>
  </si>
  <si>
    <t>Network</t>
  </si>
  <si>
    <t>PhD Juri</t>
  </si>
  <si>
    <t>MSc Juri</t>
  </si>
  <si>
    <t>Scientific Productivity</t>
  </si>
  <si>
    <t>Author or co-author of scientific articles in other peer-reviewed and indexed journals, book chapters, and books, in the last 5 years</t>
  </si>
  <si>
    <t>Author or co-author of scientific articles in other peer-reviewed and indexed journals, book chapters, and books, more than 5 years ago</t>
  </si>
  <si>
    <t>Number and quality of articles, with quality assessed based on citations or other analogous impact measures, more than 5 years ago, in Q1 journals, in the area for which the competition is open</t>
  </si>
  <si>
    <t>Number and quality of articles, with quality assessed based on citations or other analogous impact measures, in the last 5 years, in Q2 and Q3 journals, in the area for which the competition is open</t>
  </si>
  <si>
    <t>Number and quality of articles, with quality assessed based on citations or other analogous impact measures, more than 5 years ago, in Q2 and Q3 journals, in the area for which the competition is open</t>
  </si>
  <si>
    <t>Author or co-author of scientific articles in journals indexed in the Web of Science Core Collection — Clarivate Analytics with an Impact Factor</t>
  </si>
  <si>
    <t>Number and quality of articles, with quality assessed based on citations or other analogous impact measures, in the last 5 years, in Q1 journals, in the area for which the competition is open</t>
  </si>
  <si>
    <t>Publication</t>
  </si>
  <si>
    <t>Obtaining funded projects as PI or Co-PI in the area of Rehabilitation Sciences: specialization in Human Movement System, through competitive calls, in the last 5 years</t>
  </si>
  <si>
    <t>Obtaining funded projects as PI or Co-PI in the area of Rehabilitation Sciences: specialization in Human Movement System, through competitive calls, more than 5 years ago</t>
  </si>
  <si>
    <t>Participation in funded research projects in the area of Rehabilitation Sciences: specialization in Human Movement System, through competitive calls, as researcher (team member), in the last 5 years</t>
  </si>
  <si>
    <t>Participation in funded research projects in the area of Rehabilitation Sciences: specialization in Human Movement System, through competitive calls, as researcher (team member), more than 5 years ago</t>
  </si>
  <si>
    <t>Participation in funded research projects in the area of Rehabilitation Sciences: specialization in Human Movement System, through competitive calls, as consultant or equivalent, in the last 5 years</t>
  </si>
  <si>
    <t>Participation in funded research projects in the area of Rehabilitation Sciences: specialization in Human Movement System, through competitive calls, as consultant or equivalent, more than 5 years 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</si>
</sst>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9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9" fontId="3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textRotation="90"/>
    </xf>
    <xf numFmtId="9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736915</xdr:rowOff>
    </xdr:from>
    <xdr:to>
      <xdr:col>2</xdr:col>
      <xdr:colOff>1566030</xdr:colOff>
      <xdr:row>0</xdr:row>
      <xdr:rowOff>1442469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A4C3A9-835C-FE4B-A083-34A49B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15"/>
          <a:ext cx="3461622" cy="70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topLeftCell="A75" zoomScale="60" zoomScaleNormal="80" workbookViewId="0">
      <selection activeCell="O35" sqref="O35"/>
    </sheetView>
  </sheetViews>
  <sheetFormatPr defaultColWidth="8.85546875" defaultRowHeight="12.75" x14ac:dyDescent="0.2"/>
  <cols>
    <col min="1" max="1" width="17" style="8" customWidth="1"/>
    <col min="2" max="2" width="7.85546875" style="8" customWidth="1"/>
    <col min="3" max="3" width="31.140625" style="8" customWidth="1"/>
    <col min="4" max="4" width="14.28515625" style="8" customWidth="1"/>
    <col min="5" max="5" width="45.42578125" style="20" customWidth="1"/>
    <col min="6" max="6" width="14.140625" style="8" customWidth="1"/>
    <col min="7" max="7" width="26.85546875" style="8" customWidth="1"/>
    <col min="8" max="8" width="15.7109375" style="8" customWidth="1"/>
    <col min="9" max="9" width="0" style="8" hidden="1" customWidth="1"/>
    <col min="10" max="10" width="16.7109375" style="8" customWidth="1"/>
    <col min="11" max="11" width="13.42578125" style="8" customWidth="1"/>
    <col min="12" max="12" width="9.42578125" style="8" customWidth="1"/>
    <col min="13" max="260" width="8.85546875" style="8"/>
    <col min="261" max="261" width="8.42578125" style="8" customWidth="1"/>
    <col min="262" max="262" width="7.85546875" style="8" customWidth="1"/>
    <col min="263" max="263" width="31.140625" style="8" customWidth="1"/>
    <col min="264" max="264" width="45.42578125" style="8" customWidth="1"/>
    <col min="265" max="265" width="15.7109375" style="8" customWidth="1"/>
    <col min="266" max="266" width="0" style="8" hidden="1" customWidth="1"/>
    <col min="267" max="267" width="13.42578125" style="8" customWidth="1"/>
    <col min="268" max="516" width="8.85546875" style="8"/>
    <col min="517" max="517" width="8.42578125" style="8" customWidth="1"/>
    <col min="518" max="518" width="7.85546875" style="8" customWidth="1"/>
    <col min="519" max="519" width="31.140625" style="8" customWidth="1"/>
    <col min="520" max="520" width="45.42578125" style="8" customWidth="1"/>
    <col min="521" max="521" width="15.7109375" style="8" customWidth="1"/>
    <col min="522" max="522" width="0" style="8" hidden="1" customWidth="1"/>
    <col min="523" max="523" width="13.42578125" style="8" customWidth="1"/>
    <col min="524" max="772" width="8.85546875" style="8"/>
    <col min="773" max="773" width="8.42578125" style="8" customWidth="1"/>
    <col min="774" max="774" width="7.85546875" style="8" customWidth="1"/>
    <col min="775" max="775" width="31.140625" style="8" customWidth="1"/>
    <col min="776" max="776" width="45.42578125" style="8" customWidth="1"/>
    <col min="777" max="777" width="15.7109375" style="8" customWidth="1"/>
    <col min="778" max="778" width="0" style="8" hidden="1" customWidth="1"/>
    <col min="779" max="779" width="13.42578125" style="8" customWidth="1"/>
    <col min="780" max="1028" width="8.85546875" style="8"/>
    <col min="1029" max="1029" width="8.42578125" style="8" customWidth="1"/>
    <col min="1030" max="1030" width="7.85546875" style="8" customWidth="1"/>
    <col min="1031" max="1031" width="31.140625" style="8" customWidth="1"/>
    <col min="1032" max="1032" width="45.42578125" style="8" customWidth="1"/>
    <col min="1033" max="1033" width="15.7109375" style="8" customWidth="1"/>
    <col min="1034" max="1034" width="0" style="8" hidden="1" customWidth="1"/>
    <col min="1035" max="1035" width="13.42578125" style="8" customWidth="1"/>
    <col min="1036" max="1284" width="8.85546875" style="8"/>
    <col min="1285" max="1285" width="8.42578125" style="8" customWidth="1"/>
    <col min="1286" max="1286" width="7.85546875" style="8" customWidth="1"/>
    <col min="1287" max="1287" width="31.140625" style="8" customWidth="1"/>
    <col min="1288" max="1288" width="45.42578125" style="8" customWidth="1"/>
    <col min="1289" max="1289" width="15.7109375" style="8" customWidth="1"/>
    <col min="1290" max="1290" width="0" style="8" hidden="1" customWidth="1"/>
    <col min="1291" max="1291" width="13.42578125" style="8" customWidth="1"/>
    <col min="1292" max="1540" width="8.85546875" style="8"/>
    <col min="1541" max="1541" width="8.42578125" style="8" customWidth="1"/>
    <col min="1542" max="1542" width="7.85546875" style="8" customWidth="1"/>
    <col min="1543" max="1543" width="31.140625" style="8" customWidth="1"/>
    <col min="1544" max="1544" width="45.42578125" style="8" customWidth="1"/>
    <col min="1545" max="1545" width="15.7109375" style="8" customWidth="1"/>
    <col min="1546" max="1546" width="0" style="8" hidden="1" customWidth="1"/>
    <col min="1547" max="1547" width="13.42578125" style="8" customWidth="1"/>
    <col min="1548" max="1796" width="8.85546875" style="8"/>
    <col min="1797" max="1797" width="8.42578125" style="8" customWidth="1"/>
    <col min="1798" max="1798" width="7.85546875" style="8" customWidth="1"/>
    <col min="1799" max="1799" width="31.140625" style="8" customWidth="1"/>
    <col min="1800" max="1800" width="45.42578125" style="8" customWidth="1"/>
    <col min="1801" max="1801" width="15.7109375" style="8" customWidth="1"/>
    <col min="1802" max="1802" width="0" style="8" hidden="1" customWidth="1"/>
    <col min="1803" max="1803" width="13.42578125" style="8" customWidth="1"/>
    <col min="1804" max="2052" width="8.85546875" style="8"/>
    <col min="2053" max="2053" width="8.42578125" style="8" customWidth="1"/>
    <col min="2054" max="2054" width="7.85546875" style="8" customWidth="1"/>
    <col min="2055" max="2055" width="31.140625" style="8" customWidth="1"/>
    <col min="2056" max="2056" width="45.42578125" style="8" customWidth="1"/>
    <col min="2057" max="2057" width="15.7109375" style="8" customWidth="1"/>
    <col min="2058" max="2058" width="0" style="8" hidden="1" customWidth="1"/>
    <col min="2059" max="2059" width="13.42578125" style="8" customWidth="1"/>
    <col min="2060" max="2308" width="8.85546875" style="8"/>
    <col min="2309" max="2309" width="8.42578125" style="8" customWidth="1"/>
    <col min="2310" max="2310" width="7.85546875" style="8" customWidth="1"/>
    <col min="2311" max="2311" width="31.140625" style="8" customWidth="1"/>
    <col min="2312" max="2312" width="45.42578125" style="8" customWidth="1"/>
    <col min="2313" max="2313" width="15.7109375" style="8" customWidth="1"/>
    <col min="2314" max="2314" width="0" style="8" hidden="1" customWidth="1"/>
    <col min="2315" max="2315" width="13.42578125" style="8" customWidth="1"/>
    <col min="2316" max="2564" width="8.85546875" style="8"/>
    <col min="2565" max="2565" width="8.42578125" style="8" customWidth="1"/>
    <col min="2566" max="2566" width="7.85546875" style="8" customWidth="1"/>
    <col min="2567" max="2567" width="31.140625" style="8" customWidth="1"/>
    <col min="2568" max="2568" width="45.42578125" style="8" customWidth="1"/>
    <col min="2569" max="2569" width="15.7109375" style="8" customWidth="1"/>
    <col min="2570" max="2570" width="0" style="8" hidden="1" customWidth="1"/>
    <col min="2571" max="2571" width="13.42578125" style="8" customWidth="1"/>
    <col min="2572" max="2820" width="8.85546875" style="8"/>
    <col min="2821" max="2821" width="8.42578125" style="8" customWidth="1"/>
    <col min="2822" max="2822" width="7.85546875" style="8" customWidth="1"/>
    <col min="2823" max="2823" width="31.140625" style="8" customWidth="1"/>
    <col min="2824" max="2824" width="45.42578125" style="8" customWidth="1"/>
    <col min="2825" max="2825" width="15.7109375" style="8" customWidth="1"/>
    <col min="2826" max="2826" width="0" style="8" hidden="1" customWidth="1"/>
    <col min="2827" max="2827" width="13.42578125" style="8" customWidth="1"/>
    <col min="2828" max="3076" width="8.85546875" style="8"/>
    <col min="3077" max="3077" width="8.42578125" style="8" customWidth="1"/>
    <col min="3078" max="3078" width="7.85546875" style="8" customWidth="1"/>
    <col min="3079" max="3079" width="31.140625" style="8" customWidth="1"/>
    <col min="3080" max="3080" width="45.42578125" style="8" customWidth="1"/>
    <col min="3081" max="3081" width="15.7109375" style="8" customWidth="1"/>
    <col min="3082" max="3082" width="0" style="8" hidden="1" customWidth="1"/>
    <col min="3083" max="3083" width="13.42578125" style="8" customWidth="1"/>
    <col min="3084" max="3332" width="8.85546875" style="8"/>
    <col min="3333" max="3333" width="8.42578125" style="8" customWidth="1"/>
    <col min="3334" max="3334" width="7.85546875" style="8" customWidth="1"/>
    <col min="3335" max="3335" width="31.140625" style="8" customWidth="1"/>
    <col min="3336" max="3336" width="45.42578125" style="8" customWidth="1"/>
    <col min="3337" max="3337" width="15.7109375" style="8" customWidth="1"/>
    <col min="3338" max="3338" width="0" style="8" hidden="1" customWidth="1"/>
    <col min="3339" max="3339" width="13.42578125" style="8" customWidth="1"/>
    <col min="3340" max="3588" width="8.85546875" style="8"/>
    <col min="3589" max="3589" width="8.42578125" style="8" customWidth="1"/>
    <col min="3590" max="3590" width="7.85546875" style="8" customWidth="1"/>
    <col min="3591" max="3591" width="31.140625" style="8" customWidth="1"/>
    <col min="3592" max="3592" width="45.42578125" style="8" customWidth="1"/>
    <col min="3593" max="3593" width="15.7109375" style="8" customWidth="1"/>
    <col min="3594" max="3594" width="0" style="8" hidden="1" customWidth="1"/>
    <col min="3595" max="3595" width="13.42578125" style="8" customWidth="1"/>
    <col min="3596" max="3844" width="8.85546875" style="8"/>
    <col min="3845" max="3845" width="8.42578125" style="8" customWidth="1"/>
    <col min="3846" max="3846" width="7.85546875" style="8" customWidth="1"/>
    <col min="3847" max="3847" width="31.140625" style="8" customWidth="1"/>
    <col min="3848" max="3848" width="45.42578125" style="8" customWidth="1"/>
    <col min="3849" max="3849" width="15.7109375" style="8" customWidth="1"/>
    <col min="3850" max="3850" width="0" style="8" hidden="1" customWidth="1"/>
    <col min="3851" max="3851" width="13.42578125" style="8" customWidth="1"/>
    <col min="3852" max="4100" width="8.85546875" style="8"/>
    <col min="4101" max="4101" width="8.42578125" style="8" customWidth="1"/>
    <col min="4102" max="4102" width="7.85546875" style="8" customWidth="1"/>
    <col min="4103" max="4103" width="31.140625" style="8" customWidth="1"/>
    <col min="4104" max="4104" width="45.42578125" style="8" customWidth="1"/>
    <col min="4105" max="4105" width="15.7109375" style="8" customWidth="1"/>
    <col min="4106" max="4106" width="0" style="8" hidden="1" customWidth="1"/>
    <col min="4107" max="4107" width="13.42578125" style="8" customWidth="1"/>
    <col min="4108" max="4356" width="8.85546875" style="8"/>
    <col min="4357" max="4357" width="8.42578125" style="8" customWidth="1"/>
    <col min="4358" max="4358" width="7.85546875" style="8" customWidth="1"/>
    <col min="4359" max="4359" width="31.140625" style="8" customWidth="1"/>
    <col min="4360" max="4360" width="45.42578125" style="8" customWidth="1"/>
    <col min="4361" max="4361" width="15.7109375" style="8" customWidth="1"/>
    <col min="4362" max="4362" width="0" style="8" hidden="1" customWidth="1"/>
    <col min="4363" max="4363" width="13.42578125" style="8" customWidth="1"/>
    <col min="4364" max="4612" width="8.85546875" style="8"/>
    <col min="4613" max="4613" width="8.42578125" style="8" customWidth="1"/>
    <col min="4614" max="4614" width="7.85546875" style="8" customWidth="1"/>
    <col min="4615" max="4615" width="31.140625" style="8" customWidth="1"/>
    <col min="4616" max="4616" width="45.42578125" style="8" customWidth="1"/>
    <col min="4617" max="4617" width="15.7109375" style="8" customWidth="1"/>
    <col min="4618" max="4618" width="0" style="8" hidden="1" customWidth="1"/>
    <col min="4619" max="4619" width="13.42578125" style="8" customWidth="1"/>
    <col min="4620" max="4868" width="8.85546875" style="8"/>
    <col min="4869" max="4869" width="8.42578125" style="8" customWidth="1"/>
    <col min="4870" max="4870" width="7.85546875" style="8" customWidth="1"/>
    <col min="4871" max="4871" width="31.140625" style="8" customWidth="1"/>
    <col min="4872" max="4872" width="45.42578125" style="8" customWidth="1"/>
    <col min="4873" max="4873" width="15.7109375" style="8" customWidth="1"/>
    <col min="4874" max="4874" width="0" style="8" hidden="1" customWidth="1"/>
    <col min="4875" max="4875" width="13.42578125" style="8" customWidth="1"/>
    <col min="4876" max="5124" width="8.85546875" style="8"/>
    <col min="5125" max="5125" width="8.42578125" style="8" customWidth="1"/>
    <col min="5126" max="5126" width="7.85546875" style="8" customWidth="1"/>
    <col min="5127" max="5127" width="31.140625" style="8" customWidth="1"/>
    <col min="5128" max="5128" width="45.42578125" style="8" customWidth="1"/>
    <col min="5129" max="5129" width="15.7109375" style="8" customWidth="1"/>
    <col min="5130" max="5130" width="0" style="8" hidden="1" customWidth="1"/>
    <col min="5131" max="5131" width="13.42578125" style="8" customWidth="1"/>
    <col min="5132" max="5380" width="8.85546875" style="8"/>
    <col min="5381" max="5381" width="8.42578125" style="8" customWidth="1"/>
    <col min="5382" max="5382" width="7.85546875" style="8" customWidth="1"/>
    <col min="5383" max="5383" width="31.140625" style="8" customWidth="1"/>
    <col min="5384" max="5384" width="45.42578125" style="8" customWidth="1"/>
    <col min="5385" max="5385" width="15.7109375" style="8" customWidth="1"/>
    <col min="5386" max="5386" width="0" style="8" hidden="1" customWidth="1"/>
    <col min="5387" max="5387" width="13.42578125" style="8" customWidth="1"/>
    <col min="5388" max="5636" width="8.85546875" style="8"/>
    <col min="5637" max="5637" width="8.42578125" style="8" customWidth="1"/>
    <col min="5638" max="5638" width="7.85546875" style="8" customWidth="1"/>
    <col min="5639" max="5639" width="31.140625" style="8" customWidth="1"/>
    <col min="5640" max="5640" width="45.42578125" style="8" customWidth="1"/>
    <col min="5641" max="5641" width="15.7109375" style="8" customWidth="1"/>
    <col min="5642" max="5642" width="0" style="8" hidden="1" customWidth="1"/>
    <col min="5643" max="5643" width="13.42578125" style="8" customWidth="1"/>
    <col min="5644" max="5892" width="8.85546875" style="8"/>
    <col min="5893" max="5893" width="8.42578125" style="8" customWidth="1"/>
    <col min="5894" max="5894" width="7.85546875" style="8" customWidth="1"/>
    <col min="5895" max="5895" width="31.140625" style="8" customWidth="1"/>
    <col min="5896" max="5896" width="45.42578125" style="8" customWidth="1"/>
    <col min="5897" max="5897" width="15.7109375" style="8" customWidth="1"/>
    <col min="5898" max="5898" width="0" style="8" hidden="1" customWidth="1"/>
    <col min="5899" max="5899" width="13.42578125" style="8" customWidth="1"/>
    <col min="5900" max="6148" width="8.85546875" style="8"/>
    <col min="6149" max="6149" width="8.42578125" style="8" customWidth="1"/>
    <col min="6150" max="6150" width="7.85546875" style="8" customWidth="1"/>
    <col min="6151" max="6151" width="31.140625" style="8" customWidth="1"/>
    <col min="6152" max="6152" width="45.42578125" style="8" customWidth="1"/>
    <col min="6153" max="6153" width="15.7109375" style="8" customWidth="1"/>
    <col min="6154" max="6154" width="0" style="8" hidden="1" customWidth="1"/>
    <col min="6155" max="6155" width="13.42578125" style="8" customWidth="1"/>
    <col min="6156" max="6404" width="8.85546875" style="8"/>
    <col min="6405" max="6405" width="8.42578125" style="8" customWidth="1"/>
    <col min="6406" max="6406" width="7.85546875" style="8" customWidth="1"/>
    <col min="6407" max="6407" width="31.140625" style="8" customWidth="1"/>
    <col min="6408" max="6408" width="45.42578125" style="8" customWidth="1"/>
    <col min="6409" max="6409" width="15.7109375" style="8" customWidth="1"/>
    <col min="6410" max="6410" width="0" style="8" hidden="1" customWidth="1"/>
    <col min="6411" max="6411" width="13.42578125" style="8" customWidth="1"/>
    <col min="6412" max="6660" width="8.85546875" style="8"/>
    <col min="6661" max="6661" width="8.42578125" style="8" customWidth="1"/>
    <col min="6662" max="6662" width="7.85546875" style="8" customWidth="1"/>
    <col min="6663" max="6663" width="31.140625" style="8" customWidth="1"/>
    <col min="6664" max="6664" width="45.42578125" style="8" customWidth="1"/>
    <col min="6665" max="6665" width="15.7109375" style="8" customWidth="1"/>
    <col min="6666" max="6666" width="0" style="8" hidden="1" customWidth="1"/>
    <col min="6667" max="6667" width="13.42578125" style="8" customWidth="1"/>
    <col min="6668" max="6916" width="8.85546875" style="8"/>
    <col min="6917" max="6917" width="8.42578125" style="8" customWidth="1"/>
    <col min="6918" max="6918" width="7.85546875" style="8" customWidth="1"/>
    <col min="6919" max="6919" width="31.140625" style="8" customWidth="1"/>
    <col min="6920" max="6920" width="45.42578125" style="8" customWidth="1"/>
    <col min="6921" max="6921" width="15.7109375" style="8" customWidth="1"/>
    <col min="6922" max="6922" width="0" style="8" hidden="1" customWidth="1"/>
    <col min="6923" max="6923" width="13.42578125" style="8" customWidth="1"/>
    <col min="6924" max="7172" width="8.85546875" style="8"/>
    <col min="7173" max="7173" width="8.42578125" style="8" customWidth="1"/>
    <col min="7174" max="7174" width="7.85546875" style="8" customWidth="1"/>
    <col min="7175" max="7175" width="31.140625" style="8" customWidth="1"/>
    <col min="7176" max="7176" width="45.42578125" style="8" customWidth="1"/>
    <col min="7177" max="7177" width="15.7109375" style="8" customWidth="1"/>
    <col min="7178" max="7178" width="0" style="8" hidden="1" customWidth="1"/>
    <col min="7179" max="7179" width="13.42578125" style="8" customWidth="1"/>
    <col min="7180" max="7428" width="8.85546875" style="8"/>
    <col min="7429" max="7429" width="8.42578125" style="8" customWidth="1"/>
    <col min="7430" max="7430" width="7.85546875" style="8" customWidth="1"/>
    <col min="7431" max="7431" width="31.140625" style="8" customWidth="1"/>
    <col min="7432" max="7432" width="45.42578125" style="8" customWidth="1"/>
    <col min="7433" max="7433" width="15.7109375" style="8" customWidth="1"/>
    <col min="7434" max="7434" width="0" style="8" hidden="1" customWidth="1"/>
    <col min="7435" max="7435" width="13.42578125" style="8" customWidth="1"/>
    <col min="7436" max="7684" width="8.85546875" style="8"/>
    <col min="7685" max="7685" width="8.42578125" style="8" customWidth="1"/>
    <col min="7686" max="7686" width="7.85546875" style="8" customWidth="1"/>
    <col min="7687" max="7687" width="31.140625" style="8" customWidth="1"/>
    <col min="7688" max="7688" width="45.42578125" style="8" customWidth="1"/>
    <col min="7689" max="7689" width="15.7109375" style="8" customWidth="1"/>
    <col min="7690" max="7690" width="0" style="8" hidden="1" customWidth="1"/>
    <col min="7691" max="7691" width="13.42578125" style="8" customWidth="1"/>
    <col min="7692" max="7940" width="8.85546875" style="8"/>
    <col min="7941" max="7941" width="8.42578125" style="8" customWidth="1"/>
    <col min="7942" max="7942" width="7.85546875" style="8" customWidth="1"/>
    <col min="7943" max="7943" width="31.140625" style="8" customWidth="1"/>
    <col min="7944" max="7944" width="45.42578125" style="8" customWidth="1"/>
    <col min="7945" max="7945" width="15.7109375" style="8" customWidth="1"/>
    <col min="7946" max="7946" width="0" style="8" hidden="1" customWidth="1"/>
    <col min="7947" max="7947" width="13.42578125" style="8" customWidth="1"/>
    <col min="7948" max="8196" width="8.85546875" style="8"/>
    <col min="8197" max="8197" width="8.42578125" style="8" customWidth="1"/>
    <col min="8198" max="8198" width="7.85546875" style="8" customWidth="1"/>
    <col min="8199" max="8199" width="31.140625" style="8" customWidth="1"/>
    <col min="8200" max="8200" width="45.42578125" style="8" customWidth="1"/>
    <col min="8201" max="8201" width="15.7109375" style="8" customWidth="1"/>
    <col min="8202" max="8202" width="0" style="8" hidden="1" customWidth="1"/>
    <col min="8203" max="8203" width="13.42578125" style="8" customWidth="1"/>
    <col min="8204" max="8452" width="8.85546875" style="8"/>
    <col min="8453" max="8453" width="8.42578125" style="8" customWidth="1"/>
    <col min="8454" max="8454" width="7.85546875" style="8" customWidth="1"/>
    <col min="8455" max="8455" width="31.140625" style="8" customWidth="1"/>
    <col min="8456" max="8456" width="45.42578125" style="8" customWidth="1"/>
    <col min="8457" max="8457" width="15.7109375" style="8" customWidth="1"/>
    <col min="8458" max="8458" width="0" style="8" hidden="1" customWidth="1"/>
    <col min="8459" max="8459" width="13.42578125" style="8" customWidth="1"/>
    <col min="8460" max="8708" width="8.85546875" style="8"/>
    <col min="8709" max="8709" width="8.42578125" style="8" customWidth="1"/>
    <col min="8710" max="8710" width="7.85546875" style="8" customWidth="1"/>
    <col min="8711" max="8711" width="31.140625" style="8" customWidth="1"/>
    <col min="8712" max="8712" width="45.42578125" style="8" customWidth="1"/>
    <col min="8713" max="8713" width="15.7109375" style="8" customWidth="1"/>
    <col min="8714" max="8714" width="0" style="8" hidden="1" customWidth="1"/>
    <col min="8715" max="8715" width="13.42578125" style="8" customWidth="1"/>
    <col min="8716" max="8964" width="8.85546875" style="8"/>
    <col min="8965" max="8965" width="8.42578125" style="8" customWidth="1"/>
    <col min="8966" max="8966" width="7.85546875" style="8" customWidth="1"/>
    <col min="8967" max="8967" width="31.140625" style="8" customWidth="1"/>
    <col min="8968" max="8968" width="45.42578125" style="8" customWidth="1"/>
    <col min="8969" max="8969" width="15.7109375" style="8" customWidth="1"/>
    <col min="8970" max="8970" width="0" style="8" hidden="1" customWidth="1"/>
    <col min="8971" max="8971" width="13.42578125" style="8" customWidth="1"/>
    <col min="8972" max="9220" width="8.85546875" style="8"/>
    <col min="9221" max="9221" width="8.42578125" style="8" customWidth="1"/>
    <col min="9222" max="9222" width="7.85546875" style="8" customWidth="1"/>
    <col min="9223" max="9223" width="31.140625" style="8" customWidth="1"/>
    <col min="9224" max="9224" width="45.42578125" style="8" customWidth="1"/>
    <col min="9225" max="9225" width="15.7109375" style="8" customWidth="1"/>
    <col min="9226" max="9226" width="0" style="8" hidden="1" customWidth="1"/>
    <col min="9227" max="9227" width="13.42578125" style="8" customWidth="1"/>
    <col min="9228" max="9476" width="8.85546875" style="8"/>
    <col min="9477" max="9477" width="8.42578125" style="8" customWidth="1"/>
    <col min="9478" max="9478" width="7.85546875" style="8" customWidth="1"/>
    <col min="9479" max="9479" width="31.140625" style="8" customWidth="1"/>
    <col min="9480" max="9480" width="45.42578125" style="8" customWidth="1"/>
    <col min="9481" max="9481" width="15.7109375" style="8" customWidth="1"/>
    <col min="9482" max="9482" width="0" style="8" hidden="1" customWidth="1"/>
    <col min="9483" max="9483" width="13.42578125" style="8" customWidth="1"/>
    <col min="9484" max="9732" width="8.85546875" style="8"/>
    <col min="9733" max="9733" width="8.42578125" style="8" customWidth="1"/>
    <col min="9734" max="9734" width="7.85546875" style="8" customWidth="1"/>
    <col min="9735" max="9735" width="31.140625" style="8" customWidth="1"/>
    <col min="9736" max="9736" width="45.42578125" style="8" customWidth="1"/>
    <col min="9737" max="9737" width="15.7109375" style="8" customWidth="1"/>
    <col min="9738" max="9738" width="0" style="8" hidden="1" customWidth="1"/>
    <col min="9739" max="9739" width="13.42578125" style="8" customWidth="1"/>
    <col min="9740" max="9988" width="8.85546875" style="8"/>
    <col min="9989" max="9989" width="8.42578125" style="8" customWidth="1"/>
    <col min="9990" max="9990" width="7.85546875" style="8" customWidth="1"/>
    <col min="9991" max="9991" width="31.140625" style="8" customWidth="1"/>
    <col min="9992" max="9992" width="45.42578125" style="8" customWidth="1"/>
    <col min="9993" max="9993" width="15.7109375" style="8" customWidth="1"/>
    <col min="9994" max="9994" width="0" style="8" hidden="1" customWidth="1"/>
    <col min="9995" max="9995" width="13.42578125" style="8" customWidth="1"/>
    <col min="9996" max="10244" width="8.85546875" style="8"/>
    <col min="10245" max="10245" width="8.42578125" style="8" customWidth="1"/>
    <col min="10246" max="10246" width="7.85546875" style="8" customWidth="1"/>
    <col min="10247" max="10247" width="31.140625" style="8" customWidth="1"/>
    <col min="10248" max="10248" width="45.42578125" style="8" customWidth="1"/>
    <col min="10249" max="10249" width="15.7109375" style="8" customWidth="1"/>
    <col min="10250" max="10250" width="0" style="8" hidden="1" customWidth="1"/>
    <col min="10251" max="10251" width="13.42578125" style="8" customWidth="1"/>
    <col min="10252" max="10500" width="8.85546875" style="8"/>
    <col min="10501" max="10501" width="8.42578125" style="8" customWidth="1"/>
    <col min="10502" max="10502" width="7.85546875" style="8" customWidth="1"/>
    <col min="10503" max="10503" width="31.140625" style="8" customWidth="1"/>
    <col min="10504" max="10504" width="45.42578125" style="8" customWidth="1"/>
    <col min="10505" max="10505" width="15.7109375" style="8" customWidth="1"/>
    <col min="10506" max="10506" width="0" style="8" hidden="1" customWidth="1"/>
    <col min="10507" max="10507" width="13.42578125" style="8" customWidth="1"/>
    <col min="10508" max="10756" width="8.85546875" style="8"/>
    <col min="10757" max="10757" width="8.42578125" style="8" customWidth="1"/>
    <col min="10758" max="10758" width="7.85546875" style="8" customWidth="1"/>
    <col min="10759" max="10759" width="31.140625" style="8" customWidth="1"/>
    <col min="10760" max="10760" width="45.42578125" style="8" customWidth="1"/>
    <col min="10761" max="10761" width="15.7109375" style="8" customWidth="1"/>
    <col min="10762" max="10762" width="0" style="8" hidden="1" customWidth="1"/>
    <col min="10763" max="10763" width="13.42578125" style="8" customWidth="1"/>
    <col min="10764" max="11012" width="8.85546875" style="8"/>
    <col min="11013" max="11013" width="8.42578125" style="8" customWidth="1"/>
    <col min="11014" max="11014" width="7.85546875" style="8" customWidth="1"/>
    <col min="11015" max="11015" width="31.140625" style="8" customWidth="1"/>
    <col min="11016" max="11016" width="45.42578125" style="8" customWidth="1"/>
    <col min="11017" max="11017" width="15.7109375" style="8" customWidth="1"/>
    <col min="11018" max="11018" width="0" style="8" hidden="1" customWidth="1"/>
    <col min="11019" max="11019" width="13.42578125" style="8" customWidth="1"/>
    <col min="11020" max="11268" width="8.85546875" style="8"/>
    <col min="11269" max="11269" width="8.42578125" style="8" customWidth="1"/>
    <col min="11270" max="11270" width="7.85546875" style="8" customWidth="1"/>
    <col min="11271" max="11271" width="31.140625" style="8" customWidth="1"/>
    <col min="11272" max="11272" width="45.42578125" style="8" customWidth="1"/>
    <col min="11273" max="11273" width="15.7109375" style="8" customWidth="1"/>
    <col min="11274" max="11274" width="0" style="8" hidden="1" customWidth="1"/>
    <col min="11275" max="11275" width="13.42578125" style="8" customWidth="1"/>
    <col min="11276" max="11524" width="8.85546875" style="8"/>
    <col min="11525" max="11525" width="8.42578125" style="8" customWidth="1"/>
    <col min="11526" max="11526" width="7.85546875" style="8" customWidth="1"/>
    <col min="11527" max="11527" width="31.140625" style="8" customWidth="1"/>
    <col min="11528" max="11528" width="45.42578125" style="8" customWidth="1"/>
    <col min="11529" max="11529" width="15.7109375" style="8" customWidth="1"/>
    <col min="11530" max="11530" width="0" style="8" hidden="1" customWidth="1"/>
    <col min="11531" max="11531" width="13.42578125" style="8" customWidth="1"/>
    <col min="11532" max="11780" width="8.85546875" style="8"/>
    <col min="11781" max="11781" width="8.42578125" style="8" customWidth="1"/>
    <col min="11782" max="11782" width="7.85546875" style="8" customWidth="1"/>
    <col min="11783" max="11783" width="31.140625" style="8" customWidth="1"/>
    <col min="11784" max="11784" width="45.42578125" style="8" customWidth="1"/>
    <col min="11785" max="11785" width="15.7109375" style="8" customWidth="1"/>
    <col min="11786" max="11786" width="0" style="8" hidden="1" customWidth="1"/>
    <col min="11787" max="11787" width="13.42578125" style="8" customWidth="1"/>
    <col min="11788" max="12036" width="8.85546875" style="8"/>
    <col min="12037" max="12037" width="8.42578125" style="8" customWidth="1"/>
    <col min="12038" max="12038" width="7.85546875" style="8" customWidth="1"/>
    <col min="12039" max="12039" width="31.140625" style="8" customWidth="1"/>
    <col min="12040" max="12040" width="45.42578125" style="8" customWidth="1"/>
    <col min="12041" max="12041" width="15.7109375" style="8" customWidth="1"/>
    <col min="12042" max="12042" width="0" style="8" hidden="1" customWidth="1"/>
    <col min="12043" max="12043" width="13.42578125" style="8" customWidth="1"/>
    <col min="12044" max="12292" width="8.85546875" style="8"/>
    <col min="12293" max="12293" width="8.42578125" style="8" customWidth="1"/>
    <col min="12294" max="12294" width="7.85546875" style="8" customWidth="1"/>
    <col min="12295" max="12295" width="31.140625" style="8" customWidth="1"/>
    <col min="12296" max="12296" width="45.42578125" style="8" customWidth="1"/>
    <col min="12297" max="12297" width="15.7109375" style="8" customWidth="1"/>
    <col min="12298" max="12298" width="0" style="8" hidden="1" customWidth="1"/>
    <col min="12299" max="12299" width="13.42578125" style="8" customWidth="1"/>
    <col min="12300" max="12548" width="8.85546875" style="8"/>
    <col min="12549" max="12549" width="8.42578125" style="8" customWidth="1"/>
    <col min="12550" max="12550" width="7.85546875" style="8" customWidth="1"/>
    <col min="12551" max="12551" width="31.140625" style="8" customWidth="1"/>
    <col min="12552" max="12552" width="45.42578125" style="8" customWidth="1"/>
    <col min="12553" max="12553" width="15.7109375" style="8" customWidth="1"/>
    <col min="12554" max="12554" width="0" style="8" hidden="1" customWidth="1"/>
    <col min="12555" max="12555" width="13.42578125" style="8" customWidth="1"/>
    <col min="12556" max="12804" width="8.85546875" style="8"/>
    <col min="12805" max="12805" width="8.42578125" style="8" customWidth="1"/>
    <col min="12806" max="12806" width="7.85546875" style="8" customWidth="1"/>
    <col min="12807" max="12807" width="31.140625" style="8" customWidth="1"/>
    <col min="12808" max="12808" width="45.42578125" style="8" customWidth="1"/>
    <col min="12809" max="12809" width="15.7109375" style="8" customWidth="1"/>
    <col min="12810" max="12810" width="0" style="8" hidden="1" customWidth="1"/>
    <col min="12811" max="12811" width="13.42578125" style="8" customWidth="1"/>
    <col min="12812" max="13060" width="8.85546875" style="8"/>
    <col min="13061" max="13061" width="8.42578125" style="8" customWidth="1"/>
    <col min="13062" max="13062" width="7.85546875" style="8" customWidth="1"/>
    <col min="13063" max="13063" width="31.140625" style="8" customWidth="1"/>
    <col min="13064" max="13064" width="45.42578125" style="8" customWidth="1"/>
    <col min="13065" max="13065" width="15.7109375" style="8" customWidth="1"/>
    <col min="13066" max="13066" width="0" style="8" hidden="1" customWidth="1"/>
    <col min="13067" max="13067" width="13.42578125" style="8" customWidth="1"/>
    <col min="13068" max="13316" width="8.85546875" style="8"/>
    <col min="13317" max="13317" width="8.42578125" style="8" customWidth="1"/>
    <col min="13318" max="13318" width="7.85546875" style="8" customWidth="1"/>
    <col min="13319" max="13319" width="31.140625" style="8" customWidth="1"/>
    <col min="13320" max="13320" width="45.42578125" style="8" customWidth="1"/>
    <col min="13321" max="13321" width="15.7109375" style="8" customWidth="1"/>
    <col min="13322" max="13322" width="0" style="8" hidden="1" customWidth="1"/>
    <col min="13323" max="13323" width="13.42578125" style="8" customWidth="1"/>
    <col min="13324" max="13572" width="8.85546875" style="8"/>
    <col min="13573" max="13573" width="8.42578125" style="8" customWidth="1"/>
    <col min="13574" max="13574" width="7.85546875" style="8" customWidth="1"/>
    <col min="13575" max="13575" width="31.140625" style="8" customWidth="1"/>
    <col min="13576" max="13576" width="45.42578125" style="8" customWidth="1"/>
    <col min="13577" max="13577" width="15.7109375" style="8" customWidth="1"/>
    <col min="13578" max="13578" width="0" style="8" hidden="1" customWidth="1"/>
    <col min="13579" max="13579" width="13.42578125" style="8" customWidth="1"/>
    <col min="13580" max="13828" width="8.85546875" style="8"/>
    <col min="13829" max="13829" width="8.42578125" style="8" customWidth="1"/>
    <col min="13830" max="13830" width="7.85546875" style="8" customWidth="1"/>
    <col min="13831" max="13831" width="31.140625" style="8" customWidth="1"/>
    <col min="13832" max="13832" width="45.42578125" style="8" customWidth="1"/>
    <col min="13833" max="13833" width="15.7109375" style="8" customWidth="1"/>
    <col min="13834" max="13834" width="0" style="8" hidden="1" customWidth="1"/>
    <col min="13835" max="13835" width="13.42578125" style="8" customWidth="1"/>
    <col min="13836" max="14084" width="8.85546875" style="8"/>
    <col min="14085" max="14085" width="8.42578125" style="8" customWidth="1"/>
    <col min="14086" max="14086" width="7.85546875" style="8" customWidth="1"/>
    <col min="14087" max="14087" width="31.140625" style="8" customWidth="1"/>
    <col min="14088" max="14088" width="45.42578125" style="8" customWidth="1"/>
    <col min="14089" max="14089" width="15.7109375" style="8" customWidth="1"/>
    <col min="14090" max="14090" width="0" style="8" hidden="1" customWidth="1"/>
    <col min="14091" max="14091" width="13.42578125" style="8" customWidth="1"/>
    <col min="14092" max="14340" width="8.85546875" style="8"/>
    <col min="14341" max="14341" width="8.42578125" style="8" customWidth="1"/>
    <col min="14342" max="14342" width="7.85546875" style="8" customWidth="1"/>
    <col min="14343" max="14343" width="31.140625" style="8" customWidth="1"/>
    <col min="14344" max="14344" width="45.42578125" style="8" customWidth="1"/>
    <col min="14345" max="14345" width="15.7109375" style="8" customWidth="1"/>
    <col min="14346" max="14346" width="0" style="8" hidden="1" customWidth="1"/>
    <col min="14347" max="14347" width="13.42578125" style="8" customWidth="1"/>
    <col min="14348" max="14596" width="8.85546875" style="8"/>
    <col min="14597" max="14597" width="8.42578125" style="8" customWidth="1"/>
    <col min="14598" max="14598" width="7.85546875" style="8" customWidth="1"/>
    <col min="14599" max="14599" width="31.140625" style="8" customWidth="1"/>
    <col min="14600" max="14600" width="45.42578125" style="8" customWidth="1"/>
    <col min="14601" max="14601" width="15.7109375" style="8" customWidth="1"/>
    <col min="14602" max="14602" width="0" style="8" hidden="1" customWidth="1"/>
    <col min="14603" max="14603" width="13.42578125" style="8" customWidth="1"/>
    <col min="14604" max="14852" width="8.85546875" style="8"/>
    <col min="14853" max="14853" width="8.42578125" style="8" customWidth="1"/>
    <col min="14854" max="14854" width="7.85546875" style="8" customWidth="1"/>
    <col min="14855" max="14855" width="31.140625" style="8" customWidth="1"/>
    <col min="14856" max="14856" width="45.42578125" style="8" customWidth="1"/>
    <col min="14857" max="14857" width="15.7109375" style="8" customWidth="1"/>
    <col min="14858" max="14858" width="0" style="8" hidden="1" customWidth="1"/>
    <col min="14859" max="14859" width="13.42578125" style="8" customWidth="1"/>
    <col min="14860" max="15108" width="8.85546875" style="8"/>
    <col min="15109" max="15109" width="8.42578125" style="8" customWidth="1"/>
    <col min="15110" max="15110" width="7.85546875" style="8" customWidth="1"/>
    <col min="15111" max="15111" width="31.140625" style="8" customWidth="1"/>
    <col min="15112" max="15112" width="45.42578125" style="8" customWidth="1"/>
    <col min="15113" max="15113" width="15.7109375" style="8" customWidth="1"/>
    <col min="15114" max="15114" width="0" style="8" hidden="1" customWidth="1"/>
    <col min="15115" max="15115" width="13.42578125" style="8" customWidth="1"/>
    <col min="15116" max="15364" width="8.85546875" style="8"/>
    <col min="15365" max="15365" width="8.42578125" style="8" customWidth="1"/>
    <col min="15366" max="15366" width="7.85546875" style="8" customWidth="1"/>
    <col min="15367" max="15367" width="31.140625" style="8" customWidth="1"/>
    <col min="15368" max="15368" width="45.42578125" style="8" customWidth="1"/>
    <col min="15369" max="15369" width="15.7109375" style="8" customWidth="1"/>
    <col min="15370" max="15370" width="0" style="8" hidden="1" customWidth="1"/>
    <col min="15371" max="15371" width="13.42578125" style="8" customWidth="1"/>
    <col min="15372" max="15620" width="8.85546875" style="8"/>
    <col min="15621" max="15621" width="8.42578125" style="8" customWidth="1"/>
    <col min="15622" max="15622" width="7.85546875" style="8" customWidth="1"/>
    <col min="15623" max="15623" width="31.140625" style="8" customWidth="1"/>
    <col min="15624" max="15624" width="45.42578125" style="8" customWidth="1"/>
    <col min="15625" max="15625" width="15.7109375" style="8" customWidth="1"/>
    <col min="15626" max="15626" width="0" style="8" hidden="1" customWidth="1"/>
    <col min="15627" max="15627" width="13.42578125" style="8" customWidth="1"/>
    <col min="15628" max="15876" width="8.85546875" style="8"/>
    <col min="15877" max="15877" width="8.42578125" style="8" customWidth="1"/>
    <col min="15878" max="15878" width="7.85546875" style="8" customWidth="1"/>
    <col min="15879" max="15879" width="31.140625" style="8" customWidth="1"/>
    <col min="15880" max="15880" width="45.42578125" style="8" customWidth="1"/>
    <col min="15881" max="15881" width="15.7109375" style="8" customWidth="1"/>
    <col min="15882" max="15882" width="0" style="8" hidden="1" customWidth="1"/>
    <col min="15883" max="15883" width="13.42578125" style="8" customWidth="1"/>
    <col min="15884" max="16132" width="8.85546875" style="8"/>
    <col min="16133" max="16133" width="8.42578125" style="8" customWidth="1"/>
    <col min="16134" max="16134" width="7.85546875" style="8" customWidth="1"/>
    <col min="16135" max="16135" width="31.140625" style="8" customWidth="1"/>
    <col min="16136" max="16136" width="45.42578125" style="8" customWidth="1"/>
    <col min="16137" max="16137" width="15.7109375" style="8" customWidth="1"/>
    <col min="16138" max="16138" width="0" style="8" hidden="1" customWidth="1"/>
    <col min="16139" max="16139" width="13.42578125" style="8" customWidth="1"/>
    <col min="16140" max="16384" width="8.85546875" style="8"/>
  </cols>
  <sheetData>
    <row r="1" spans="1:11" ht="125.1" customHeight="1" x14ac:dyDescent="0.35">
      <c r="E1" s="42"/>
    </row>
    <row r="2" spans="1:11" ht="27.95" customHeight="1" x14ac:dyDescent="0.2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39.950000000000003" customHeight="1" x14ac:dyDescent="0.2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1.75" customHeight="1" x14ac:dyDescent="0.2">
      <c r="A4" s="71" t="s">
        <v>22</v>
      </c>
      <c r="B4" s="71"/>
      <c r="C4" s="76"/>
      <c r="D4" s="76"/>
      <c r="E4" s="76"/>
      <c r="F4" s="76"/>
      <c r="G4" s="76"/>
      <c r="H4" s="76"/>
      <c r="I4" s="76"/>
      <c r="J4" s="76"/>
      <c r="K4" s="76"/>
    </row>
    <row r="5" spans="1:11" ht="21.75" customHeight="1" x14ac:dyDescent="0.2">
      <c r="A5" s="73" t="s">
        <v>11</v>
      </c>
      <c r="B5" s="73" t="s">
        <v>12</v>
      </c>
      <c r="C5" s="74" t="s">
        <v>13</v>
      </c>
      <c r="D5" s="72" t="s">
        <v>14</v>
      </c>
      <c r="E5" s="75" t="s">
        <v>15</v>
      </c>
      <c r="F5" s="72" t="s">
        <v>16</v>
      </c>
      <c r="G5" s="72"/>
      <c r="H5" s="72"/>
      <c r="I5" s="1"/>
      <c r="J5" s="72" t="s">
        <v>17</v>
      </c>
      <c r="K5" s="72"/>
    </row>
    <row r="6" spans="1:11" ht="15" customHeight="1" x14ac:dyDescent="0.2">
      <c r="A6" s="73"/>
      <c r="B6" s="73"/>
      <c r="C6" s="74"/>
      <c r="D6" s="72"/>
      <c r="E6" s="75"/>
      <c r="F6" s="72" t="s">
        <v>18</v>
      </c>
      <c r="G6" s="72" t="s">
        <v>5</v>
      </c>
      <c r="H6" s="72" t="s">
        <v>19</v>
      </c>
      <c r="I6" s="72" t="s">
        <v>0</v>
      </c>
      <c r="J6" s="72" t="s">
        <v>20</v>
      </c>
      <c r="K6" s="72" t="s">
        <v>21</v>
      </c>
    </row>
    <row r="7" spans="1:11" ht="89.1" customHeight="1" x14ac:dyDescent="0.2">
      <c r="A7" s="73"/>
      <c r="B7" s="73"/>
      <c r="C7" s="74"/>
      <c r="D7" s="72"/>
      <c r="E7" s="75"/>
      <c r="F7" s="72"/>
      <c r="G7" s="72"/>
      <c r="H7" s="72"/>
      <c r="I7" s="72"/>
      <c r="J7" s="72"/>
      <c r="K7" s="72"/>
    </row>
    <row r="8" spans="1:11" ht="78.599999999999994" customHeight="1" x14ac:dyDescent="0.2">
      <c r="A8" s="48" t="s">
        <v>25</v>
      </c>
      <c r="B8" s="49">
        <v>0.6</v>
      </c>
      <c r="C8" s="50" t="s">
        <v>112</v>
      </c>
      <c r="D8" s="51">
        <v>0.4</v>
      </c>
      <c r="E8" s="16" t="s">
        <v>118</v>
      </c>
      <c r="F8" s="31"/>
      <c r="G8" s="13"/>
      <c r="H8" s="50">
        <v>97</v>
      </c>
      <c r="I8" s="32"/>
      <c r="J8" s="32"/>
      <c r="K8" s="52">
        <f>IF(SUM((F9*J9)+(F10*J10)+(F11*J11)+(F12*J12))&gt;H8,H8,SUM((F9*J9)+(F10*J10)+(F11*J11)+(F12*J12)))</f>
        <v>0</v>
      </c>
    </row>
    <row r="9" spans="1:11" ht="75" customHeight="1" x14ac:dyDescent="0.2">
      <c r="A9" s="48"/>
      <c r="B9" s="49"/>
      <c r="C9" s="50"/>
      <c r="D9" s="50"/>
      <c r="E9" s="16" t="s">
        <v>119</v>
      </c>
      <c r="F9" s="3">
        <v>9</v>
      </c>
      <c r="G9" s="2" t="s">
        <v>104</v>
      </c>
      <c r="H9" s="50"/>
      <c r="I9" s="33"/>
      <c r="J9" s="4"/>
      <c r="K9" s="52"/>
    </row>
    <row r="10" spans="1:11" ht="87.95" customHeight="1" x14ac:dyDescent="0.2">
      <c r="A10" s="48"/>
      <c r="B10" s="49"/>
      <c r="C10" s="50"/>
      <c r="D10" s="50"/>
      <c r="E10" s="16" t="s">
        <v>115</v>
      </c>
      <c r="F10" s="3">
        <f>(F9/0.8)-F9</f>
        <v>2.25</v>
      </c>
      <c r="G10" s="2" t="s">
        <v>104</v>
      </c>
      <c r="H10" s="50"/>
      <c r="I10" s="33"/>
      <c r="J10" s="4"/>
      <c r="K10" s="52"/>
    </row>
    <row r="11" spans="1:11" ht="78" customHeight="1" x14ac:dyDescent="0.2">
      <c r="A11" s="48"/>
      <c r="B11" s="49"/>
      <c r="C11" s="50"/>
      <c r="D11" s="50"/>
      <c r="E11" s="16" t="s">
        <v>116</v>
      </c>
      <c r="F11" s="3">
        <v>4</v>
      </c>
      <c r="G11" s="2" t="s">
        <v>104</v>
      </c>
      <c r="H11" s="50"/>
      <c r="I11" s="33"/>
      <c r="J11" s="4"/>
      <c r="K11" s="52"/>
    </row>
    <row r="12" spans="1:11" ht="75.95" customHeight="1" x14ac:dyDescent="0.2">
      <c r="A12" s="48"/>
      <c r="B12" s="49"/>
      <c r="C12" s="50"/>
      <c r="D12" s="50"/>
      <c r="E12" s="16" t="s">
        <v>117</v>
      </c>
      <c r="F12" s="3">
        <f>(F11/0.8)-F11</f>
        <v>1</v>
      </c>
      <c r="G12" s="2" t="s">
        <v>104</v>
      </c>
      <c r="H12" s="50"/>
      <c r="I12" s="33"/>
      <c r="J12" s="4"/>
      <c r="K12" s="52"/>
    </row>
    <row r="13" spans="1:11" ht="57" customHeight="1" x14ac:dyDescent="0.2">
      <c r="A13" s="48"/>
      <c r="B13" s="49"/>
      <c r="C13" s="50"/>
      <c r="D13" s="50"/>
      <c r="E13" s="16" t="s">
        <v>113</v>
      </c>
      <c r="F13" s="3">
        <v>0.5</v>
      </c>
      <c r="G13" s="2" t="s">
        <v>120</v>
      </c>
      <c r="H13" s="50">
        <v>3</v>
      </c>
      <c r="I13" s="33"/>
      <c r="J13" s="4"/>
      <c r="K13" s="52">
        <f>IF(SUM((F13*J13)+(F14*J14))&gt;H13,H13,SUM((F13*J13)+(F14*J14)))</f>
        <v>0</v>
      </c>
    </row>
    <row r="14" spans="1:11" ht="75" customHeight="1" x14ac:dyDescent="0.2">
      <c r="A14" s="48"/>
      <c r="B14" s="49"/>
      <c r="C14" s="50"/>
      <c r="D14" s="50"/>
      <c r="E14" s="11" t="s">
        <v>114</v>
      </c>
      <c r="F14" s="3">
        <f>(F13/0.8)-F13</f>
        <v>0.125</v>
      </c>
      <c r="G14" s="2" t="s">
        <v>120</v>
      </c>
      <c r="H14" s="50"/>
      <c r="I14" s="33"/>
      <c r="J14" s="33"/>
      <c r="K14" s="52"/>
    </row>
    <row r="15" spans="1:11" ht="33" customHeight="1" x14ac:dyDescent="0.2">
      <c r="A15" s="48"/>
      <c r="B15" s="49"/>
      <c r="C15" s="45" t="s">
        <v>34</v>
      </c>
      <c r="D15" s="46"/>
      <c r="E15" s="46"/>
      <c r="F15" s="46"/>
      <c r="G15" s="46"/>
      <c r="H15" s="46"/>
      <c r="I15" s="46"/>
      <c r="J15" s="46"/>
      <c r="K15" s="47"/>
    </row>
    <row r="16" spans="1:11" ht="89.1" customHeight="1" x14ac:dyDescent="0.2">
      <c r="A16" s="48"/>
      <c r="B16" s="49"/>
      <c r="C16" s="77" t="s">
        <v>6</v>
      </c>
      <c r="D16" s="78">
        <v>0.3</v>
      </c>
      <c r="E16" s="5" t="s">
        <v>121</v>
      </c>
      <c r="F16" s="6">
        <v>80</v>
      </c>
      <c r="G16" s="6" t="s">
        <v>7</v>
      </c>
      <c r="H16" s="50">
        <v>100</v>
      </c>
      <c r="I16" s="7"/>
      <c r="J16" s="4"/>
      <c r="K16" s="52">
        <f>IF(SUM((F16*J16)+(F17*J17)+(F18*J18)+(F19*J19)+(F20*J20)+(F21*J21))&gt;H16,H16,SUM((F16*J16)+(F17*J17)+(F18*J18)+(F19*J19)+(F20*J20)+(F21*J21)))</f>
        <v>0</v>
      </c>
    </row>
    <row r="17" spans="1:11" ht="89.1" customHeight="1" x14ac:dyDescent="0.2">
      <c r="A17" s="48"/>
      <c r="B17" s="49"/>
      <c r="C17" s="77"/>
      <c r="D17" s="78"/>
      <c r="E17" s="5" t="s">
        <v>122</v>
      </c>
      <c r="F17" s="2">
        <f>(F16/0.8)-F16</f>
        <v>20</v>
      </c>
      <c r="G17" s="6" t="s">
        <v>7</v>
      </c>
      <c r="H17" s="50"/>
      <c r="I17" s="7"/>
      <c r="J17" s="4"/>
      <c r="K17" s="52"/>
    </row>
    <row r="18" spans="1:11" ht="89.1" customHeight="1" x14ac:dyDescent="0.2">
      <c r="A18" s="48"/>
      <c r="B18" s="49"/>
      <c r="C18" s="77"/>
      <c r="D18" s="78"/>
      <c r="E18" s="5" t="s">
        <v>123</v>
      </c>
      <c r="F18" s="6">
        <v>7.5</v>
      </c>
      <c r="G18" s="6" t="s">
        <v>7</v>
      </c>
      <c r="H18" s="50"/>
      <c r="I18" s="7"/>
      <c r="J18" s="4"/>
      <c r="K18" s="52"/>
    </row>
    <row r="19" spans="1:11" ht="89.1" customHeight="1" x14ac:dyDescent="0.2">
      <c r="A19" s="48"/>
      <c r="B19" s="49"/>
      <c r="C19" s="77"/>
      <c r="D19" s="78"/>
      <c r="E19" s="9" t="s">
        <v>124</v>
      </c>
      <c r="F19" s="2">
        <f>(F18/0.8)-F18</f>
        <v>1.875</v>
      </c>
      <c r="G19" s="6" t="s">
        <v>7</v>
      </c>
      <c r="H19" s="50"/>
      <c r="I19" s="7"/>
      <c r="J19" s="4"/>
      <c r="K19" s="52"/>
    </row>
    <row r="20" spans="1:11" ht="89.1" customHeight="1" x14ac:dyDescent="0.2">
      <c r="A20" s="48"/>
      <c r="B20" s="49"/>
      <c r="C20" s="77"/>
      <c r="D20" s="78"/>
      <c r="E20" s="5" t="s">
        <v>125</v>
      </c>
      <c r="F20" s="6">
        <v>0.5</v>
      </c>
      <c r="G20" s="6" t="s">
        <v>7</v>
      </c>
      <c r="H20" s="50"/>
      <c r="I20" s="7"/>
      <c r="J20" s="4"/>
      <c r="K20" s="52"/>
    </row>
    <row r="21" spans="1:11" ht="71.099999999999994" customHeight="1" x14ac:dyDescent="0.2">
      <c r="A21" s="48"/>
      <c r="B21" s="49"/>
      <c r="C21" s="77"/>
      <c r="D21" s="77"/>
      <c r="E21" s="9" t="s">
        <v>126</v>
      </c>
      <c r="F21" s="2">
        <f>(F20/0.8)-F20</f>
        <v>0.125</v>
      </c>
      <c r="G21" s="6" t="s">
        <v>7</v>
      </c>
      <c r="H21" s="50"/>
      <c r="I21" s="2"/>
      <c r="J21" s="4"/>
      <c r="K21" s="52"/>
    </row>
    <row r="22" spans="1:11" ht="42" customHeight="1" x14ac:dyDescent="0.2">
      <c r="A22" s="48"/>
      <c r="B22" s="49"/>
      <c r="C22" s="45" t="s">
        <v>34</v>
      </c>
      <c r="D22" s="46"/>
      <c r="E22" s="46"/>
      <c r="F22" s="46"/>
      <c r="G22" s="46"/>
      <c r="H22" s="46"/>
      <c r="I22" s="46"/>
      <c r="J22" s="46"/>
      <c r="K22" s="47"/>
    </row>
    <row r="23" spans="1:11" ht="71.099999999999994" customHeight="1" x14ac:dyDescent="0.2">
      <c r="A23" s="48"/>
      <c r="B23" s="49"/>
      <c r="C23" s="53" t="s">
        <v>84</v>
      </c>
      <c r="D23" s="56">
        <v>0.1</v>
      </c>
      <c r="E23" s="11" t="s">
        <v>85</v>
      </c>
      <c r="F23" s="2">
        <v>5</v>
      </c>
      <c r="G23" s="22" t="s">
        <v>103</v>
      </c>
      <c r="H23" s="50">
        <v>100</v>
      </c>
      <c r="I23" s="22"/>
      <c r="J23" s="22"/>
      <c r="K23" s="52">
        <f>IF(SUM((F23*J23)+(F24*J24)+(F25*J25)+(F26*J26)+(F27*J27)+(F28*J28)+(F29*J29)+(F30*J30)+(F31*J31)+(F32*J32)+(F33*J33)+(F34*J34)+(F35*J35)+(F36*J36)+(F37*J37)+(F38*J38)+(F39*J39)+(F40*J40))&gt;H23,H23,SUM((F23*J23)+(F24*J24)+(F25*J25)+(F26*J26)+(F27*J27)+(F28*J28)+(F29*J29)+(F30*J30)+(F31*J31)+(F32*J32)+(F33*J33)+(F34*J34)+(F35*J35)+(F36*J36)+(F37*J37)+(F38*J38)+(F39*J39)+(F40*J40)))</f>
        <v>0</v>
      </c>
    </row>
    <row r="24" spans="1:11" ht="71.099999999999994" customHeight="1" x14ac:dyDescent="0.2">
      <c r="A24" s="48"/>
      <c r="B24" s="49"/>
      <c r="C24" s="54"/>
      <c r="D24" s="57"/>
      <c r="E24" s="11" t="s">
        <v>86</v>
      </c>
      <c r="F24" s="2">
        <f>(F23/0.8)-F23</f>
        <v>1.25</v>
      </c>
      <c r="G24" s="22" t="s">
        <v>103</v>
      </c>
      <c r="H24" s="50"/>
      <c r="I24" s="22"/>
      <c r="J24" s="22"/>
      <c r="K24" s="52"/>
    </row>
    <row r="25" spans="1:11" ht="71.099999999999994" customHeight="1" x14ac:dyDescent="0.2">
      <c r="A25" s="48"/>
      <c r="B25" s="49"/>
      <c r="C25" s="54"/>
      <c r="D25" s="57"/>
      <c r="E25" s="11" t="s">
        <v>87</v>
      </c>
      <c r="F25" s="2">
        <v>0.5</v>
      </c>
      <c r="G25" s="22" t="s">
        <v>104</v>
      </c>
      <c r="H25" s="50"/>
      <c r="I25" s="22"/>
      <c r="J25" s="22"/>
      <c r="K25" s="52"/>
    </row>
    <row r="26" spans="1:11" ht="71.099999999999994" customHeight="1" x14ac:dyDescent="0.2">
      <c r="A26" s="48"/>
      <c r="B26" s="49"/>
      <c r="C26" s="54"/>
      <c r="D26" s="57"/>
      <c r="E26" s="11" t="s">
        <v>88</v>
      </c>
      <c r="F26" s="2">
        <f>(F25/0.8)-F25</f>
        <v>0.125</v>
      </c>
      <c r="G26" s="22" t="s">
        <v>104</v>
      </c>
      <c r="H26" s="50"/>
      <c r="I26" s="22"/>
      <c r="J26" s="22"/>
      <c r="K26" s="52"/>
    </row>
    <row r="27" spans="1:11" ht="48" customHeight="1" x14ac:dyDescent="0.2">
      <c r="A27" s="48"/>
      <c r="B27" s="49"/>
      <c r="C27" s="54"/>
      <c r="D27" s="57"/>
      <c r="E27" s="16" t="s">
        <v>89</v>
      </c>
      <c r="F27" s="2">
        <v>25</v>
      </c>
      <c r="G27" s="2" t="s">
        <v>105</v>
      </c>
      <c r="H27" s="50"/>
      <c r="I27" s="7"/>
      <c r="J27" s="10"/>
      <c r="K27" s="52"/>
    </row>
    <row r="28" spans="1:11" ht="36.950000000000003" customHeight="1" x14ac:dyDescent="0.2">
      <c r="A28" s="48"/>
      <c r="B28" s="49"/>
      <c r="C28" s="54"/>
      <c r="D28" s="57"/>
      <c r="E28" s="16" t="s">
        <v>90</v>
      </c>
      <c r="F28" s="2">
        <f>(F27/0.8)-F27</f>
        <v>6.25</v>
      </c>
      <c r="G28" s="2" t="s">
        <v>105</v>
      </c>
      <c r="H28" s="50"/>
      <c r="I28" s="7"/>
      <c r="J28" s="10"/>
      <c r="K28" s="52"/>
    </row>
    <row r="29" spans="1:11" ht="54" customHeight="1" x14ac:dyDescent="0.2">
      <c r="A29" s="48"/>
      <c r="B29" s="49"/>
      <c r="C29" s="54"/>
      <c r="D29" s="57"/>
      <c r="E29" s="11" t="s">
        <v>91</v>
      </c>
      <c r="F29" s="2">
        <v>2</v>
      </c>
      <c r="G29" s="2" t="s">
        <v>106</v>
      </c>
      <c r="H29" s="50"/>
      <c r="I29" s="7"/>
      <c r="J29" s="10"/>
      <c r="K29" s="52"/>
    </row>
    <row r="30" spans="1:11" ht="39" customHeight="1" x14ac:dyDescent="0.2">
      <c r="A30" s="48"/>
      <c r="B30" s="49"/>
      <c r="C30" s="54"/>
      <c r="D30" s="57"/>
      <c r="E30" s="11" t="s">
        <v>92</v>
      </c>
      <c r="F30" s="2">
        <f>(F29/0.8)-F29</f>
        <v>0.5</v>
      </c>
      <c r="G30" s="2" t="s">
        <v>106</v>
      </c>
      <c r="H30" s="50"/>
      <c r="I30" s="7"/>
      <c r="J30" s="10"/>
      <c r="K30" s="52"/>
    </row>
    <row r="31" spans="1:11" ht="39" customHeight="1" x14ac:dyDescent="0.2">
      <c r="A31" s="48"/>
      <c r="B31" s="49"/>
      <c r="C31" s="54"/>
      <c r="D31" s="57"/>
      <c r="E31" s="11" t="s">
        <v>93</v>
      </c>
      <c r="F31" s="2">
        <v>5</v>
      </c>
      <c r="G31" s="2" t="s">
        <v>107</v>
      </c>
      <c r="H31" s="50"/>
      <c r="I31" s="7"/>
      <c r="J31" s="10"/>
      <c r="K31" s="52"/>
    </row>
    <row r="32" spans="1:11" ht="39" customHeight="1" x14ac:dyDescent="0.2">
      <c r="A32" s="48"/>
      <c r="B32" s="49"/>
      <c r="C32" s="54"/>
      <c r="D32" s="57"/>
      <c r="E32" s="11" t="s">
        <v>94</v>
      </c>
      <c r="F32" s="2">
        <f>(F31/0.8)-F31</f>
        <v>1.25</v>
      </c>
      <c r="G32" s="2" t="s">
        <v>107</v>
      </c>
      <c r="H32" s="50"/>
      <c r="I32" s="7"/>
      <c r="J32" s="10"/>
      <c r="K32" s="52"/>
    </row>
    <row r="33" spans="1:11" ht="39" customHeight="1" x14ac:dyDescent="0.2">
      <c r="A33" s="48"/>
      <c r="B33" s="49"/>
      <c r="C33" s="54"/>
      <c r="D33" s="57"/>
      <c r="E33" s="9" t="s">
        <v>95</v>
      </c>
      <c r="F33" s="2">
        <v>10</v>
      </c>
      <c r="G33" s="2" t="s">
        <v>108</v>
      </c>
      <c r="H33" s="50"/>
      <c r="I33" s="7"/>
      <c r="J33" s="10"/>
      <c r="K33" s="52"/>
    </row>
    <row r="34" spans="1:11" ht="39" customHeight="1" x14ac:dyDescent="0.2">
      <c r="A34" s="48"/>
      <c r="B34" s="49"/>
      <c r="C34" s="54"/>
      <c r="D34" s="57"/>
      <c r="E34" s="9" t="s">
        <v>96</v>
      </c>
      <c r="F34" s="2">
        <f>(F33/0.8)-F33</f>
        <v>2.5</v>
      </c>
      <c r="G34" s="2" t="s">
        <v>108</v>
      </c>
      <c r="H34" s="50"/>
      <c r="I34" s="7"/>
      <c r="J34" s="10"/>
      <c r="K34" s="52"/>
    </row>
    <row r="35" spans="1:11" ht="39" customHeight="1" x14ac:dyDescent="0.2">
      <c r="A35" s="48"/>
      <c r="B35" s="49"/>
      <c r="C35" s="54"/>
      <c r="D35" s="57"/>
      <c r="E35" s="9" t="s">
        <v>97</v>
      </c>
      <c r="F35" s="2">
        <v>4</v>
      </c>
      <c r="G35" s="2" t="s">
        <v>109</v>
      </c>
      <c r="H35" s="50"/>
      <c r="I35" s="7"/>
      <c r="J35" s="10"/>
      <c r="K35" s="52"/>
    </row>
    <row r="36" spans="1:11" ht="39" customHeight="1" x14ac:dyDescent="0.2">
      <c r="A36" s="48"/>
      <c r="B36" s="49"/>
      <c r="C36" s="54"/>
      <c r="D36" s="57"/>
      <c r="E36" s="9" t="s">
        <v>98</v>
      </c>
      <c r="F36" s="2">
        <f>(F35/0.8)-F35</f>
        <v>1</v>
      </c>
      <c r="G36" s="2" t="s">
        <v>109</v>
      </c>
      <c r="H36" s="50"/>
      <c r="I36" s="7"/>
      <c r="J36" s="10"/>
      <c r="K36" s="52"/>
    </row>
    <row r="37" spans="1:11" ht="44.1" customHeight="1" x14ac:dyDescent="0.2">
      <c r="A37" s="48"/>
      <c r="B37" s="49"/>
      <c r="C37" s="54"/>
      <c r="D37" s="57"/>
      <c r="E37" s="16" t="s">
        <v>99</v>
      </c>
      <c r="F37" s="2">
        <v>25</v>
      </c>
      <c r="G37" s="2" t="s">
        <v>110</v>
      </c>
      <c r="H37" s="50"/>
      <c r="I37" s="7"/>
      <c r="J37" s="10"/>
      <c r="K37" s="52"/>
    </row>
    <row r="38" spans="1:11" ht="30.95" customHeight="1" x14ac:dyDescent="0.2">
      <c r="A38" s="48"/>
      <c r="B38" s="49"/>
      <c r="C38" s="54"/>
      <c r="D38" s="57"/>
      <c r="E38" s="16" t="s">
        <v>100</v>
      </c>
      <c r="F38" s="2">
        <f>(F37/0.8)-F37</f>
        <v>6.25</v>
      </c>
      <c r="G38" s="2" t="s">
        <v>110</v>
      </c>
      <c r="H38" s="50"/>
      <c r="I38" s="7"/>
      <c r="J38" s="10"/>
      <c r="K38" s="52"/>
    </row>
    <row r="39" spans="1:11" ht="54" customHeight="1" x14ac:dyDescent="0.2">
      <c r="A39" s="48"/>
      <c r="B39" s="49"/>
      <c r="C39" s="54"/>
      <c r="D39" s="57"/>
      <c r="E39" s="16" t="s">
        <v>101</v>
      </c>
      <c r="F39" s="2">
        <v>5</v>
      </c>
      <c r="G39" s="2" t="s">
        <v>111</v>
      </c>
      <c r="H39" s="50"/>
      <c r="I39" s="7"/>
      <c r="J39" s="10"/>
      <c r="K39" s="52"/>
    </row>
    <row r="40" spans="1:11" ht="51" customHeight="1" x14ac:dyDescent="0.2">
      <c r="A40" s="48"/>
      <c r="B40" s="49"/>
      <c r="C40" s="55"/>
      <c r="D40" s="58"/>
      <c r="E40" s="16" t="s">
        <v>102</v>
      </c>
      <c r="F40" s="2">
        <f>(F39/0.8)-F39</f>
        <v>1.25</v>
      </c>
      <c r="G40" s="2" t="s">
        <v>111</v>
      </c>
      <c r="H40" s="50"/>
      <c r="I40" s="7"/>
      <c r="J40" s="10"/>
      <c r="K40" s="52"/>
    </row>
    <row r="41" spans="1:11" ht="63.95" customHeight="1" x14ac:dyDescent="0.2">
      <c r="A41" s="48"/>
      <c r="B41" s="49"/>
      <c r="C41" s="45" t="s">
        <v>34</v>
      </c>
      <c r="D41" s="46"/>
      <c r="E41" s="46"/>
      <c r="F41" s="46"/>
      <c r="G41" s="46"/>
      <c r="H41" s="46"/>
      <c r="I41" s="46"/>
      <c r="J41" s="46"/>
      <c r="K41" s="47"/>
    </row>
    <row r="42" spans="1:11" ht="54" customHeight="1" x14ac:dyDescent="0.2">
      <c r="A42" s="48"/>
      <c r="B42" s="49"/>
      <c r="C42" s="50" t="s">
        <v>76</v>
      </c>
      <c r="D42" s="51">
        <v>0.2</v>
      </c>
      <c r="E42" s="21" t="s">
        <v>77</v>
      </c>
      <c r="F42" s="12">
        <v>40</v>
      </c>
      <c r="G42" s="2" t="s">
        <v>78</v>
      </c>
      <c r="H42" s="50">
        <v>100</v>
      </c>
      <c r="I42" s="7"/>
      <c r="J42" s="10"/>
      <c r="K42" s="52">
        <f>IF(SUM((F42*J42)+(F43*J43)+(F44*J44)+(F45*J45)+(F46*J46)+(F47*J47))&gt;H42,H42,SUM((F42*J42)+(F43*J43)+(F44*J44)+(F45*J45)+(F46*J46)+(F47*J47)))</f>
        <v>0</v>
      </c>
    </row>
    <row r="43" spans="1:11" ht="54" customHeight="1" x14ac:dyDescent="0.2">
      <c r="A43" s="48"/>
      <c r="B43" s="49"/>
      <c r="C43" s="50"/>
      <c r="D43" s="50"/>
      <c r="E43" s="21" t="s">
        <v>79</v>
      </c>
      <c r="F43" s="2">
        <v>10</v>
      </c>
      <c r="G43" s="2" t="s">
        <v>78</v>
      </c>
      <c r="H43" s="50"/>
      <c r="I43" s="7"/>
      <c r="J43" s="10"/>
      <c r="K43" s="52"/>
    </row>
    <row r="44" spans="1:11" ht="60.95" customHeight="1" x14ac:dyDescent="0.2">
      <c r="A44" s="48"/>
      <c r="B44" s="49"/>
      <c r="C44" s="50"/>
      <c r="D44" s="50"/>
      <c r="E44" s="21" t="s">
        <v>80</v>
      </c>
      <c r="F44" s="2">
        <v>5</v>
      </c>
      <c r="G44" s="2" t="s">
        <v>78</v>
      </c>
      <c r="H44" s="50"/>
      <c r="I44" s="7"/>
      <c r="J44" s="10"/>
      <c r="K44" s="52"/>
    </row>
    <row r="45" spans="1:11" ht="57.95" customHeight="1" x14ac:dyDescent="0.2">
      <c r="A45" s="48"/>
      <c r="B45" s="49"/>
      <c r="C45" s="50"/>
      <c r="D45" s="50"/>
      <c r="E45" s="21" t="s">
        <v>81</v>
      </c>
      <c r="F45" s="2">
        <f>(F44/0.8)-F44</f>
        <v>1.25</v>
      </c>
      <c r="G45" s="2" t="s">
        <v>78</v>
      </c>
      <c r="H45" s="50"/>
      <c r="I45" s="7"/>
      <c r="J45" s="10"/>
      <c r="K45" s="52"/>
    </row>
    <row r="46" spans="1:11" ht="39.950000000000003" customHeight="1" x14ac:dyDescent="0.2">
      <c r="A46" s="48"/>
      <c r="B46" s="49"/>
      <c r="C46" s="50"/>
      <c r="D46" s="50"/>
      <c r="E46" s="21" t="s">
        <v>82</v>
      </c>
      <c r="F46" s="2">
        <v>0.5</v>
      </c>
      <c r="G46" s="2" t="s">
        <v>78</v>
      </c>
      <c r="H46" s="50"/>
      <c r="I46" s="7"/>
      <c r="J46" s="10"/>
      <c r="K46" s="52"/>
    </row>
    <row r="47" spans="1:11" ht="45" customHeight="1" x14ac:dyDescent="0.2">
      <c r="A47" s="48"/>
      <c r="B47" s="49"/>
      <c r="C47" s="50"/>
      <c r="D47" s="50"/>
      <c r="E47" s="21" t="s">
        <v>83</v>
      </c>
      <c r="F47" s="2">
        <f>(F46/0.8)-F46</f>
        <v>0.125</v>
      </c>
      <c r="G47" s="2" t="s">
        <v>78</v>
      </c>
      <c r="H47" s="50"/>
      <c r="I47" s="7"/>
      <c r="J47" s="10"/>
      <c r="K47" s="52"/>
    </row>
    <row r="48" spans="1:11" ht="53.1" customHeight="1" x14ac:dyDescent="0.2">
      <c r="A48" s="48"/>
      <c r="B48" s="49"/>
      <c r="C48" s="45" t="s">
        <v>34</v>
      </c>
      <c r="D48" s="46"/>
      <c r="E48" s="46"/>
      <c r="F48" s="46"/>
      <c r="G48" s="46"/>
      <c r="H48" s="46"/>
      <c r="I48" s="46"/>
      <c r="J48" s="46"/>
      <c r="K48" s="47"/>
    </row>
    <row r="49" spans="1:11" ht="68.099999999999994" customHeight="1" x14ac:dyDescent="0.2">
      <c r="A49" s="34" t="s">
        <v>3</v>
      </c>
      <c r="B49" s="24"/>
      <c r="C49" s="79"/>
      <c r="D49" s="79"/>
      <c r="E49" s="79"/>
      <c r="F49" s="79"/>
      <c r="G49" s="79"/>
      <c r="H49" s="79"/>
      <c r="I49" s="79"/>
      <c r="J49" s="79"/>
      <c r="K49" s="25">
        <f>((SUM(K8:K14)*0.4)+(SUM(K16:K16)*0.3)+((SUM(K23:K23)*0.1))+((SUM(K42:K42)*0.2)))*0.6</f>
        <v>0</v>
      </c>
    </row>
    <row r="50" spans="1:11" ht="51" customHeight="1" x14ac:dyDescent="0.2">
      <c r="A50" s="82" t="s">
        <v>26</v>
      </c>
      <c r="B50" s="85">
        <v>0.1</v>
      </c>
      <c r="C50" s="50" t="s">
        <v>70</v>
      </c>
      <c r="D50" s="51">
        <v>0.2</v>
      </c>
      <c r="E50" s="15" t="s">
        <v>71</v>
      </c>
      <c r="F50" s="2">
        <v>80</v>
      </c>
      <c r="G50" s="2" t="s">
        <v>72</v>
      </c>
      <c r="H50" s="50">
        <v>100</v>
      </c>
      <c r="I50" s="2"/>
      <c r="J50" s="4"/>
      <c r="K50" s="80">
        <f>IF(SUM((F50*J50)+(F51*J51)+(F52*J52))&gt;H50,H50,SUM((F50*J50)+(F51*J51)+(F52*J52)))</f>
        <v>0</v>
      </c>
    </row>
    <row r="51" spans="1:11" ht="57" customHeight="1" x14ac:dyDescent="0.2">
      <c r="A51" s="83"/>
      <c r="B51" s="86"/>
      <c r="C51" s="50"/>
      <c r="D51" s="51"/>
      <c r="E51" s="15" t="s">
        <v>73</v>
      </c>
      <c r="F51" s="2">
        <v>5</v>
      </c>
      <c r="G51" s="2" t="s">
        <v>74</v>
      </c>
      <c r="H51" s="50"/>
      <c r="I51" s="2"/>
      <c r="J51" s="4"/>
      <c r="K51" s="80"/>
    </row>
    <row r="52" spans="1:11" ht="44.25" customHeight="1" x14ac:dyDescent="0.2">
      <c r="A52" s="83"/>
      <c r="B52" s="86"/>
      <c r="C52" s="50"/>
      <c r="D52" s="51"/>
      <c r="E52" s="15" t="s">
        <v>75</v>
      </c>
      <c r="F52" s="2">
        <f>(F51/0.8)-F51</f>
        <v>1.25</v>
      </c>
      <c r="G52" s="2" t="s">
        <v>74</v>
      </c>
      <c r="H52" s="50"/>
      <c r="I52" s="2"/>
      <c r="J52" s="4"/>
      <c r="K52" s="80"/>
    </row>
    <row r="53" spans="1:11" ht="57.95" customHeight="1" x14ac:dyDescent="0.2">
      <c r="A53" s="83"/>
      <c r="B53" s="86"/>
      <c r="C53" s="45" t="s">
        <v>34</v>
      </c>
      <c r="D53" s="46"/>
      <c r="E53" s="46"/>
      <c r="F53" s="46"/>
      <c r="G53" s="46"/>
      <c r="H53" s="46"/>
      <c r="I53" s="46"/>
      <c r="J53" s="46"/>
      <c r="K53" s="47"/>
    </row>
    <row r="54" spans="1:11" ht="57.95" customHeight="1" x14ac:dyDescent="0.2">
      <c r="A54" s="83"/>
      <c r="B54" s="86"/>
      <c r="C54" s="50" t="s">
        <v>8</v>
      </c>
      <c r="D54" s="51">
        <v>0.1</v>
      </c>
      <c r="E54" s="15" t="s">
        <v>61</v>
      </c>
      <c r="F54" s="2">
        <v>5</v>
      </c>
      <c r="G54" s="2" t="s">
        <v>62</v>
      </c>
      <c r="H54" s="50">
        <v>100</v>
      </c>
      <c r="I54" s="7"/>
      <c r="J54" s="18"/>
      <c r="K54" s="52">
        <f>IF(SUM((F54*J54)+(F55*J55)+(F56*J56)+(F57*J57)+(F58*J58)+(F59*J59))&gt;H54,H54,SUM((F54*J54)+(F55*J55)+(F56*J56)+(F57*J57)+(F58*J58)+(F59*J59)))</f>
        <v>0</v>
      </c>
    </row>
    <row r="55" spans="1:11" ht="57.95" customHeight="1" x14ac:dyDescent="0.2">
      <c r="A55" s="83"/>
      <c r="B55" s="86"/>
      <c r="C55" s="50"/>
      <c r="D55" s="51"/>
      <c r="E55" s="15" t="s">
        <v>63</v>
      </c>
      <c r="F55" s="2">
        <f>(F54/0.8)-F54</f>
        <v>1.25</v>
      </c>
      <c r="G55" s="2" t="s">
        <v>62</v>
      </c>
      <c r="H55" s="50"/>
      <c r="I55" s="7"/>
      <c r="J55" s="18"/>
      <c r="K55" s="52"/>
    </row>
    <row r="56" spans="1:11" ht="57.95" customHeight="1" x14ac:dyDescent="0.2">
      <c r="A56" s="83"/>
      <c r="B56" s="86"/>
      <c r="C56" s="50"/>
      <c r="D56" s="51"/>
      <c r="E56" s="16" t="s">
        <v>64</v>
      </c>
      <c r="F56" s="2">
        <v>2.5</v>
      </c>
      <c r="G56" s="2" t="s">
        <v>65</v>
      </c>
      <c r="H56" s="50"/>
      <c r="I56" s="7"/>
      <c r="J56" s="18"/>
      <c r="K56" s="52"/>
    </row>
    <row r="57" spans="1:11" ht="57.95" customHeight="1" x14ac:dyDescent="0.2">
      <c r="A57" s="83"/>
      <c r="B57" s="86"/>
      <c r="C57" s="50"/>
      <c r="D57" s="51"/>
      <c r="E57" s="16" t="s">
        <v>66</v>
      </c>
      <c r="F57" s="2">
        <f>(F56/0.8)-F56</f>
        <v>0.625</v>
      </c>
      <c r="G57" s="2" t="s">
        <v>65</v>
      </c>
      <c r="H57" s="50"/>
      <c r="I57" s="7"/>
      <c r="J57" s="18"/>
      <c r="K57" s="52"/>
    </row>
    <row r="58" spans="1:11" ht="44.25" customHeight="1" x14ac:dyDescent="0.2">
      <c r="A58" s="83"/>
      <c r="B58" s="86"/>
      <c r="C58" s="50"/>
      <c r="D58" s="50"/>
      <c r="E58" s="16" t="s">
        <v>67</v>
      </c>
      <c r="F58" s="2">
        <v>50</v>
      </c>
      <c r="G58" s="2" t="s">
        <v>68</v>
      </c>
      <c r="H58" s="50"/>
      <c r="I58" s="7"/>
      <c r="J58" s="18"/>
      <c r="K58" s="52"/>
    </row>
    <row r="59" spans="1:11" ht="63.95" customHeight="1" x14ac:dyDescent="0.2">
      <c r="A59" s="83"/>
      <c r="B59" s="86"/>
      <c r="C59" s="50"/>
      <c r="D59" s="50"/>
      <c r="E59" s="16" t="s">
        <v>69</v>
      </c>
      <c r="F59" s="2">
        <f>(F58/0.8)-F58</f>
        <v>12.5</v>
      </c>
      <c r="G59" s="2" t="s">
        <v>68</v>
      </c>
      <c r="H59" s="50"/>
      <c r="I59" s="7"/>
      <c r="J59" s="18"/>
      <c r="K59" s="52"/>
    </row>
    <row r="60" spans="1:11" ht="37.5" customHeight="1" x14ac:dyDescent="0.2">
      <c r="A60" s="83"/>
      <c r="B60" s="86"/>
      <c r="C60" s="45" t="s">
        <v>34</v>
      </c>
      <c r="D60" s="46"/>
      <c r="E60" s="46"/>
      <c r="F60" s="46"/>
      <c r="G60" s="46"/>
      <c r="H60" s="46"/>
      <c r="I60" s="46"/>
      <c r="J60" s="46"/>
      <c r="K60" s="47"/>
    </row>
    <row r="61" spans="1:11" ht="65.099999999999994" customHeight="1" x14ac:dyDescent="0.2">
      <c r="A61" s="83"/>
      <c r="B61" s="86"/>
      <c r="C61" s="50" t="s">
        <v>48</v>
      </c>
      <c r="D61" s="51">
        <v>0.1</v>
      </c>
      <c r="E61" s="11" t="s">
        <v>49</v>
      </c>
      <c r="F61" s="2">
        <v>5</v>
      </c>
      <c r="G61" s="2" t="s">
        <v>50</v>
      </c>
      <c r="H61" s="50">
        <v>100</v>
      </c>
      <c r="I61" s="7"/>
      <c r="J61" s="10"/>
      <c r="K61" s="80">
        <f>IF(SUM((F61*J61)+(F62*J62)+(F63*J63)+(F64*J64)+(F65*J65)+(F66*J66)+(F67*J67)+(F68*J68))&gt;H61,H61,SUM((F61*J61)+(F62*J62)+(F63*J63)+(F64*J64)+(F65*J65)+(F66*J66)+(F67*J67)+(F68*J68)))</f>
        <v>0</v>
      </c>
    </row>
    <row r="62" spans="1:11" ht="66.95" customHeight="1" x14ac:dyDescent="0.2">
      <c r="A62" s="83"/>
      <c r="B62" s="86"/>
      <c r="C62" s="50"/>
      <c r="D62" s="51"/>
      <c r="E62" s="11" t="s">
        <v>51</v>
      </c>
      <c r="F62" s="2">
        <f>(F61/0.8)-F61</f>
        <v>1.25</v>
      </c>
      <c r="G62" s="2" t="s">
        <v>50</v>
      </c>
      <c r="H62" s="50"/>
      <c r="I62" s="7"/>
      <c r="J62" s="10"/>
      <c r="K62" s="80"/>
    </row>
    <row r="63" spans="1:11" ht="36.950000000000003" customHeight="1" x14ac:dyDescent="0.2">
      <c r="A63" s="83"/>
      <c r="B63" s="86"/>
      <c r="C63" s="50"/>
      <c r="D63" s="51"/>
      <c r="E63" s="11" t="s">
        <v>52</v>
      </c>
      <c r="F63" s="2">
        <v>5</v>
      </c>
      <c r="G63" s="2" t="s">
        <v>53</v>
      </c>
      <c r="H63" s="50"/>
      <c r="I63" s="7"/>
      <c r="J63" s="10"/>
      <c r="K63" s="80"/>
    </row>
    <row r="64" spans="1:11" ht="36.950000000000003" customHeight="1" x14ac:dyDescent="0.2">
      <c r="A64" s="83"/>
      <c r="B64" s="86"/>
      <c r="C64" s="50"/>
      <c r="D64" s="51"/>
      <c r="E64" s="11" t="s">
        <v>54</v>
      </c>
      <c r="F64" s="2">
        <f>(F63/0.8)-F63</f>
        <v>1.25</v>
      </c>
      <c r="G64" s="2" t="s">
        <v>53</v>
      </c>
      <c r="H64" s="50"/>
      <c r="I64" s="7"/>
      <c r="J64" s="10"/>
      <c r="K64" s="80"/>
    </row>
    <row r="65" spans="1:12" ht="57" customHeight="1" x14ac:dyDescent="0.2">
      <c r="A65" s="83"/>
      <c r="B65" s="86"/>
      <c r="C65" s="50"/>
      <c r="D65" s="51"/>
      <c r="E65" s="11" t="s">
        <v>55</v>
      </c>
      <c r="F65" s="2">
        <v>2.5</v>
      </c>
      <c r="G65" s="2" t="s">
        <v>56</v>
      </c>
      <c r="H65" s="50"/>
      <c r="I65" s="7"/>
      <c r="J65" s="10"/>
      <c r="K65" s="80"/>
    </row>
    <row r="66" spans="1:12" ht="38.1" customHeight="1" x14ac:dyDescent="0.2">
      <c r="A66" s="83"/>
      <c r="B66" s="86"/>
      <c r="C66" s="50"/>
      <c r="D66" s="51"/>
      <c r="E66" s="11" t="s">
        <v>57</v>
      </c>
      <c r="F66" s="2">
        <f>(F65/0.8)-F65</f>
        <v>0.625</v>
      </c>
      <c r="G66" s="2" t="s">
        <v>56</v>
      </c>
      <c r="H66" s="50"/>
      <c r="I66" s="7"/>
      <c r="J66" s="10"/>
      <c r="K66" s="80"/>
    </row>
    <row r="67" spans="1:12" ht="74.099999999999994" customHeight="1" x14ac:dyDescent="0.2">
      <c r="A67" s="83"/>
      <c r="B67" s="86"/>
      <c r="C67" s="50"/>
      <c r="D67" s="51"/>
      <c r="E67" s="11" t="s">
        <v>58</v>
      </c>
      <c r="F67" s="2">
        <v>2.5</v>
      </c>
      <c r="G67" s="2" t="s">
        <v>59</v>
      </c>
      <c r="H67" s="50"/>
      <c r="I67" s="7"/>
      <c r="J67" s="10"/>
      <c r="K67" s="80"/>
    </row>
    <row r="68" spans="1:12" ht="63.95" customHeight="1" x14ac:dyDescent="0.2">
      <c r="A68" s="83"/>
      <c r="B68" s="86"/>
      <c r="C68" s="50"/>
      <c r="D68" s="51"/>
      <c r="E68" s="11" t="s">
        <v>60</v>
      </c>
      <c r="F68" s="2">
        <f>(F67/0.8)-F67</f>
        <v>0.625</v>
      </c>
      <c r="G68" s="2" t="s">
        <v>59</v>
      </c>
      <c r="H68" s="50"/>
      <c r="I68" s="7"/>
      <c r="J68" s="10"/>
      <c r="K68" s="80"/>
    </row>
    <row r="69" spans="1:12" ht="12.95" customHeight="1" x14ac:dyDescent="0.2">
      <c r="A69" s="83"/>
      <c r="B69" s="86"/>
      <c r="C69" s="45" t="s">
        <v>34</v>
      </c>
      <c r="D69" s="46"/>
      <c r="E69" s="46"/>
      <c r="F69" s="46"/>
      <c r="G69" s="46"/>
      <c r="H69" s="46"/>
      <c r="I69" s="46"/>
      <c r="J69" s="46"/>
      <c r="K69" s="47"/>
    </row>
    <row r="70" spans="1:12" ht="72" customHeight="1" x14ac:dyDescent="0.2">
      <c r="A70" s="83"/>
      <c r="B70" s="86"/>
      <c r="C70" s="50" t="s">
        <v>44</v>
      </c>
      <c r="D70" s="51">
        <v>0.1</v>
      </c>
      <c r="E70" s="11" t="s">
        <v>45</v>
      </c>
      <c r="F70" s="2">
        <v>5</v>
      </c>
      <c r="G70" s="2" t="s">
        <v>46</v>
      </c>
      <c r="H70" s="65">
        <v>100</v>
      </c>
      <c r="I70" s="22"/>
      <c r="J70" s="22"/>
      <c r="K70" s="52">
        <f>IF(SUM((F70*J70)+(F71*J71))&gt;H70,H70,SUM((F70*J70)+(F71*J71)))</f>
        <v>0</v>
      </c>
    </row>
    <row r="71" spans="1:12" ht="89.1" customHeight="1" x14ac:dyDescent="0.2">
      <c r="A71" s="83"/>
      <c r="B71" s="86"/>
      <c r="C71" s="50"/>
      <c r="D71" s="51"/>
      <c r="E71" s="15" t="s">
        <v>47</v>
      </c>
      <c r="F71" s="2">
        <f>(F70/0.8)-F70</f>
        <v>1.25</v>
      </c>
      <c r="G71" s="2" t="s">
        <v>46</v>
      </c>
      <c r="H71" s="65"/>
      <c r="I71" s="7"/>
      <c r="J71" s="10"/>
      <c r="K71" s="52"/>
      <c r="L71" s="19"/>
    </row>
    <row r="72" spans="1:12" ht="50.1" customHeight="1" x14ac:dyDescent="0.2">
      <c r="A72" s="83"/>
      <c r="B72" s="86"/>
      <c r="C72" s="45" t="s">
        <v>34</v>
      </c>
      <c r="D72" s="46"/>
      <c r="E72" s="46"/>
      <c r="F72" s="46"/>
      <c r="G72" s="46"/>
      <c r="H72" s="46"/>
      <c r="I72" s="46"/>
      <c r="J72" s="46"/>
      <c r="K72" s="47"/>
    </row>
    <row r="73" spans="1:12" ht="81.95" customHeight="1" x14ac:dyDescent="0.2">
      <c r="A73" s="83"/>
      <c r="B73" s="86"/>
      <c r="C73" s="2" t="s">
        <v>10</v>
      </c>
      <c r="D73" s="39">
        <v>0.25</v>
      </c>
      <c r="E73" s="11" t="s">
        <v>43</v>
      </c>
      <c r="F73" s="2">
        <v>1</v>
      </c>
      <c r="G73" s="2" t="s">
        <v>42</v>
      </c>
      <c r="H73" s="7">
        <v>100</v>
      </c>
      <c r="I73" s="22"/>
      <c r="J73" s="22"/>
      <c r="K73" s="10">
        <f>IF(SUM((F73*J73))&gt;H73,H73,SUM((F73*J73)))</f>
        <v>0</v>
      </c>
    </row>
    <row r="74" spans="1:12" ht="81.95" customHeight="1" x14ac:dyDescent="0.2">
      <c r="A74" s="83"/>
      <c r="B74" s="86"/>
      <c r="C74" s="45" t="s">
        <v>34</v>
      </c>
      <c r="D74" s="46"/>
      <c r="E74" s="46"/>
      <c r="F74" s="46"/>
      <c r="G74" s="46"/>
      <c r="H74" s="46"/>
      <c r="I74" s="46"/>
      <c r="J74" s="46"/>
      <c r="K74" s="47"/>
    </row>
    <row r="75" spans="1:12" ht="81.95" customHeight="1" x14ac:dyDescent="0.2">
      <c r="A75" s="83"/>
      <c r="B75" s="86"/>
      <c r="C75" s="53" t="s">
        <v>35</v>
      </c>
      <c r="D75" s="56">
        <v>0.25</v>
      </c>
      <c r="E75" s="9" t="s">
        <v>36</v>
      </c>
      <c r="F75" s="2">
        <v>60</v>
      </c>
      <c r="G75" s="43" t="s">
        <v>37</v>
      </c>
      <c r="H75" s="88">
        <v>100</v>
      </c>
      <c r="I75" s="40"/>
      <c r="J75" s="41"/>
      <c r="K75" s="91">
        <f>IF(SUM((F75*J75)+(F76*J76)+(F77*J77)+(F78*J78))&gt;H75,H75,SUM((F75*J75)+(F76*J76)+(F77*J77)+(F78*J78)))</f>
        <v>0</v>
      </c>
    </row>
    <row r="76" spans="1:12" ht="57" customHeight="1" x14ac:dyDescent="0.2">
      <c r="A76" s="83"/>
      <c r="B76" s="86"/>
      <c r="C76" s="54"/>
      <c r="D76" s="57"/>
      <c r="E76" s="44" t="s">
        <v>38</v>
      </c>
      <c r="F76" s="2">
        <v>30</v>
      </c>
      <c r="G76" s="43" t="s">
        <v>37</v>
      </c>
      <c r="H76" s="89"/>
      <c r="I76" s="40"/>
      <c r="J76" s="41"/>
      <c r="K76" s="92"/>
    </row>
    <row r="77" spans="1:12" ht="60.95" customHeight="1" x14ac:dyDescent="0.2">
      <c r="A77" s="83"/>
      <c r="B77" s="86"/>
      <c r="C77" s="54"/>
      <c r="D77" s="57"/>
      <c r="E77" s="9" t="s">
        <v>39</v>
      </c>
      <c r="F77" s="2">
        <v>50</v>
      </c>
      <c r="G77" s="43" t="s">
        <v>37</v>
      </c>
      <c r="H77" s="89"/>
      <c r="I77" s="40"/>
      <c r="J77" s="41"/>
      <c r="K77" s="92"/>
    </row>
    <row r="78" spans="1:12" ht="60" customHeight="1" x14ac:dyDescent="0.2">
      <c r="A78" s="83"/>
      <c r="B78" s="86"/>
      <c r="C78" s="55"/>
      <c r="D78" s="58"/>
      <c r="E78" s="44" t="s">
        <v>40</v>
      </c>
      <c r="F78" s="2">
        <v>30</v>
      </c>
      <c r="G78" s="43" t="s">
        <v>41</v>
      </c>
      <c r="H78" s="90"/>
      <c r="I78" s="40"/>
      <c r="J78" s="41"/>
      <c r="K78" s="93"/>
    </row>
    <row r="79" spans="1:12" ht="81.95" customHeight="1" x14ac:dyDescent="0.2">
      <c r="A79" s="84"/>
      <c r="B79" s="87"/>
      <c r="C79" s="45" t="s">
        <v>34</v>
      </c>
      <c r="D79" s="46"/>
      <c r="E79" s="46"/>
      <c r="F79" s="46"/>
      <c r="G79" s="46"/>
      <c r="H79" s="46"/>
      <c r="I79" s="46"/>
      <c r="J79" s="46"/>
      <c r="K79" s="47"/>
    </row>
    <row r="80" spans="1:12" ht="33" customHeight="1" x14ac:dyDescent="0.2">
      <c r="A80" s="35" t="s">
        <v>2</v>
      </c>
      <c r="B80" s="26"/>
      <c r="C80" s="66"/>
      <c r="D80" s="67"/>
      <c r="E80" s="67"/>
      <c r="F80" s="67"/>
      <c r="G80" s="67"/>
      <c r="H80" s="67"/>
      <c r="I80" s="67"/>
      <c r="J80" s="68"/>
      <c r="K80" s="27">
        <f>(((K50)*0.2)+((K54)*0.1)+((K61)*0.1)+((K70)*0.1)+((K73)*0.25)+((K75)*0.25))*B50</f>
        <v>0</v>
      </c>
    </row>
    <row r="81" spans="1:11" ht="57.95" customHeight="1" x14ac:dyDescent="0.2">
      <c r="A81" s="81" t="s">
        <v>27</v>
      </c>
      <c r="B81" s="78">
        <v>0.3</v>
      </c>
      <c r="C81" s="50" t="s">
        <v>28</v>
      </c>
      <c r="D81" s="51">
        <v>1</v>
      </c>
      <c r="E81" s="11" t="s">
        <v>29</v>
      </c>
      <c r="F81" s="2">
        <v>10</v>
      </c>
      <c r="G81" s="50" t="s">
        <v>30</v>
      </c>
      <c r="H81" s="65">
        <v>100</v>
      </c>
      <c r="I81" s="17"/>
      <c r="J81" s="10"/>
      <c r="K81" s="52">
        <f>IF(SUM((F81*J81)+(J82*F82)+(J83*F83)+(J84*F84))&gt;H81,H81,SUM(F81*J81)+(F82*J82)+(J83*F83)+(J84*F84))</f>
        <v>0</v>
      </c>
    </row>
    <row r="82" spans="1:11" ht="53.1" customHeight="1" x14ac:dyDescent="0.2">
      <c r="A82" s="81"/>
      <c r="B82" s="78"/>
      <c r="C82" s="50"/>
      <c r="D82" s="50"/>
      <c r="E82" s="11" t="s">
        <v>31</v>
      </c>
      <c r="F82" s="2">
        <v>20</v>
      </c>
      <c r="G82" s="50"/>
      <c r="H82" s="65"/>
      <c r="I82" s="17"/>
      <c r="J82" s="10"/>
      <c r="K82" s="52"/>
    </row>
    <row r="83" spans="1:11" ht="54" customHeight="1" x14ac:dyDescent="0.2">
      <c r="A83" s="81"/>
      <c r="B83" s="78"/>
      <c r="C83" s="50"/>
      <c r="D83" s="50"/>
      <c r="E83" s="11" t="s">
        <v>32</v>
      </c>
      <c r="F83" s="2">
        <v>40</v>
      </c>
      <c r="G83" s="50"/>
      <c r="H83" s="65"/>
      <c r="I83" s="2"/>
      <c r="J83" s="10"/>
      <c r="K83" s="65"/>
    </row>
    <row r="84" spans="1:11" ht="48.95" customHeight="1" x14ac:dyDescent="0.2">
      <c r="A84" s="81"/>
      <c r="B84" s="78"/>
      <c r="C84" s="50"/>
      <c r="D84" s="50"/>
      <c r="E84" s="11" t="s">
        <v>33</v>
      </c>
      <c r="F84" s="2">
        <v>30</v>
      </c>
      <c r="G84" s="50"/>
      <c r="H84" s="65"/>
      <c r="I84" s="2"/>
      <c r="J84" s="10"/>
      <c r="K84" s="65"/>
    </row>
    <row r="85" spans="1:11" ht="12.95" customHeight="1" x14ac:dyDescent="0.2">
      <c r="A85" s="81"/>
      <c r="B85" s="78"/>
      <c r="C85" s="45" t="s">
        <v>1</v>
      </c>
      <c r="D85" s="46"/>
      <c r="E85" s="46"/>
      <c r="F85" s="46"/>
      <c r="G85" s="46"/>
      <c r="H85" s="46"/>
      <c r="I85" s="46"/>
      <c r="J85" s="46"/>
      <c r="K85" s="47"/>
    </row>
    <row r="86" spans="1:11" x14ac:dyDescent="0.2">
      <c r="A86" s="36" t="s">
        <v>4</v>
      </c>
      <c r="B86" s="28"/>
      <c r="C86" s="62"/>
      <c r="D86" s="63"/>
      <c r="E86" s="63"/>
      <c r="F86" s="63"/>
      <c r="G86" s="63"/>
      <c r="H86" s="63"/>
      <c r="I86" s="63"/>
      <c r="J86" s="64"/>
      <c r="K86" s="29">
        <f>K81*0.3</f>
        <v>0</v>
      </c>
    </row>
    <row r="87" spans="1:11" x14ac:dyDescent="0.2">
      <c r="A87" s="14"/>
      <c r="B87" s="14"/>
      <c r="C87" s="14"/>
      <c r="D87" s="14"/>
      <c r="E87" s="23"/>
      <c r="F87" s="14"/>
      <c r="G87" s="14"/>
      <c r="H87" s="14"/>
      <c r="I87" s="14"/>
      <c r="J87" s="14"/>
      <c r="K87" s="14"/>
    </row>
    <row r="88" spans="1:11" x14ac:dyDescent="0.2">
      <c r="A88" s="37" t="s">
        <v>9</v>
      </c>
      <c r="B88" s="38"/>
      <c r="C88" s="59"/>
      <c r="D88" s="60"/>
      <c r="E88" s="60"/>
      <c r="F88" s="60"/>
      <c r="G88" s="60"/>
      <c r="H88" s="60"/>
      <c r="I88" s="60"/>
      <c r="J88" s="61"/>
      <c r="K88" s="30">
        <f>K49+K80+K86</f>
        <v>0</v>
      </c>
    </row>
  </sheetData>
  <mergeCells count="81">
    <mergeCell ref="A81:A85"/>
    <mergeCell ref="B81:B85"/>
    <mergeCell ref="A50:A79"/>
    <mergeCell ref="K61:K68"/>
    <mergeCell ref="C53:K53"/>
    <mergeCell ref="C54:C59"/>
    <mergeCell ref="D54:D59"/>
    <mergeCell ref="C50:C52"/>
    <mergeCell ref="B50:B79"/>
    <mergeCell ref="H75:H78"/>
    <mergeCell ref="K75:K78"/>
    <mergeCell ref="K70:K71"/>
    <mergeCell ref="K54:K59"/>
    <mergeCell ref="C74:K74"/>
    <mergeCell ref="C85:K85"/>
    <mergeCell ref="C75:C78"/>
    <mergeCell ref="D75:D78"/>
    <mergeCell ref="G6:G7"/>
    <mergeCell ref="H61:H68"/>
    <mergeCell ref="C4:K4"/>
    <mergeCell ref="C15:K15"/>
    <mergeCell ref="C16:C21"/>
    <mergeCell ref="C22:K22"/>
    <mergeCell ref="D16:D21"/>
    <mergeCell ref="C48:K48"/>
    <mergeCell ref="C49:J49"/>
    <mergeCell ref="H8:H12"/>
    <mergeCell ref="H13:H14"/>
    <mergeCell ref="K16:K21"/>
    <mergeCell ref="H50:H52"/>
    <mergeCell ref="K50:K52"/>
    <mergeCell ref="D50:D52"/>
    <mergeCell ref="H54:H59"/>
    <mergeCell ref="C72:K72"/>
    <mergeCell ref="A2:K2"/>
    <mergeCell ref="A4:B4"/>
    <mergeCell ref="H6:H7"/>
    <mergeCell ref="I6:I7"/>
    <mergeCell ref="K6:K7"/>
    <mergeCell ref="F6:F7"/>
    <mergeCell ref="J6:J7"/>
    <mergeCell ref="A5:A7"/>
    <mergeCell ref="B5:B7"/>
    <mergeCell ref="C5:C7"/>
    <mergeCell ref="D5:D7"/>
    <mergeCell ref="A3:K3"/>
    <mergeCell ref="E5:E7"/>
    <mergeCell ref="J5:K5"/>
    <mergeCell ref="F5:H5"/>
    <mergeCell ref="D8:D14"/>
    <mergeCell ref="C88:J88"/>
    <mergeCell ref="C86:J86"/>
    <mergeCell ref="K81:K84"/>
    <mergeCell ref="C81:C84"/>
    <mergeCell ref="C60:K60"/>
    <mergeCell ref="C69:K69"/>
    <mergeCell ref="C61:C68"/>
    <mergeCell ref="D61:D68"/>
    <mergeCell ref="D81:D84"/>
    <mergeCell ref="G81:G84"/>
    <mergeCell ref="H81:H84"/>
    <mergeCell ref="C70:C71"/>
    <mergeCell ref="D70:D71"/>
    <mergeCell ref="H70:H71"/>
    <mergeCell ref="C80:J80"/>
    <mergeCell ref="C79:K79"/>
    <mergeCell ref="A8:A48"/>
    <mergeCell ref="B8:B48"/>
    <mergeCell ref="C42:C47"/>
    <mergeCell ref="D42:D47"/>
    <mergeCell ref="K42:K47"/>
    <mergeCell ref="H42:H47"/>
    <mergeCell ref="H16:H21"/>
    <mergeCell ref="C23:C40"/>
    <mergeCell ref="D23:D40"/>
    <mergeCell ref="H23:H40"/>
    <mergeCell ref="K23:K40"/>
    <mergeCell ref="C41:K41"/>
    <mergeCell ref="K8:K12"/>
    <mergeCell ref="K13:K14"/>
    <mergeCell ref="C8:C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fitToHeight="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Manager/>
  <Company>ESS - Presidente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GRELHA</dc:title>
  <dc:subject/>
  <dc:creator>cprudencio@ess.ipp.pt</dc:creator>
  <cp:keywords/>
  <dc:description/>
  <cp:lastModifiedBy>Luis Manuel Cerqueira Crispim</cp:lastModifiedBy>
  <cp:lastPrinted>2025-07-21T13:33:43Z</cp:lastPrinted>
  <dcterms:created xsi:type="dcterms:W3CDTF">2013-01-31T13:23:20Z</dcterms:created>
  <dcterms:modified xsi:type="dcterms:W3CDTF">2025-07-21T13:33:47Z</dcterms:modified>
  <cp:category/>
</cp:coreProperties>
</file>